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13_ncr:1_{D2302B64-A200-456B-915F-6B78DCB2DE94}"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M15" i="1"/>
  <c r="V15" i="1"/>
  <c r="Y15" i="1"/>
  <c r="X15" i="1"/>
  <c r="J15" i="1"/>
  <c r="Q15" i="1"/>
  <c r="S15" i="1"/>
  <c r="N15" i="1"/>
  <c r="AC15" i="1"/>
  <c r="T15" i="1"/>
  <c r="P15" i="1"/>
  <c r="Z15" i="1"/>
  <c r="U15" i="1"/>
  <c r="L15" i="1"/>
  <c r="K15" i="1"/>
  <c r="I15" i="1"/>
  <c r="AB15" i="1"/>
  <c r="R15" i="1"/>
  <c r="AA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L15" i="1"/>
  <c r="A99" i="1" a="1"/>
  <c r="A96" i="1" a="1"/>
  <c r="A27" i="1" a="1"/>
  <c r="A184" i="1" a="1"/>
  <c r="A41" i="1" a="1"/>
  <c r="A82" i="1" a="1"/>
  <c r="A121" i="1" a="1"/>
  <c r="A58" i="1" a="1"/>
  <c r="A85" i="1" a="1"/>
  <c r="A76" i="1" a="1"/>
  <c r="A206" i="1" a="1"/>
  <c r="A53" i="1" a="1"/>
  <c r="A34" i="1" a="1"/>
  <c r="A50" i="1" a="1"/>
  <c r="A72" i="1" a="1"/>
  <c r="A208" i="1" a="1"/>
  <c r="A183" i="1" a="1"/>
  <c r="AF15" i="1"/>
  <c r="A197" i="1" a="1"/>
  <c r="A52" i="1" a="1"/>
  <c r="A39" i="1" a="1"/>
  <c r="A134" i="1" a="1"/>
  <c r="A137" i="1" a="1"/>
  <c r="AQ15" i="1"/>
  <c r="A18" i="1" a="1"/>
  <c r="A74" i="1" a="1"/>
  <c r="A144" i="1" a="1"/>
  <c r="A145" i="1" a="1"/>
  <c r="A67" i="1" a="1"/>
  <c r="A23" i="1" a="1"/>
  <c r="A75" i="1" a="1"/>
  <c r="A198" i="1" a="1"/>
  <c r="A168" i="1" a="1"/>
  <c r="A100" i="1" a="1"/>
  <c r="A212" i="1" a="1"/>
  <c r="A170" i="1" a="1"/>
  <c r="A21" i="1" a="1"/>
  <c r="A88" i="1" a="1"/>
  <c r="A111" i="1" a="1"/>
  <c r="A77" i="1" a="1"/>
  <c r="A215" i="1" a="1"/>
  <c r="A33" i="1" a="1"/>
  <c r="A97" i="1" a="1"/>
  <c r="A199" i="1" a="1"/>
  <c r="AR15" i="1"/>
  <c r="A175" i="1" a="1"/>
  <c r="A195" i="1" a="1"/>
  <c r="A158" i="1" a="1"/>
  <c r="A73" i="1" a="1"/>
  <c r="A161" i="1" a="1"/>
  <c r="A86" i="1" a="1"/>
  <c r="A172" i="1" a="1"/>
  <c r="A101" i="1" a="1"/>
  <c r="A61" i="1" a="1"/>
  <c r="A162" i="1" a="1"/>
  <c r="A178" i="1" a="1"/>
  <c r="A213" i="1" a="1"/>
  <c r="A89" i="1" a="1"/>
  <c r="A94" i="1" a="1"/>
  <c r="A136" i="1" a="1"/>
  <c r="A29" i="1" a="1"/>
  <c r="A188" i="1" a="1"/>
  <c r="A200" i="1" a="1"/>
  <c r="A146" i="1" a="1"/>
  <c r="A31" i="1" a="1"/>
  <c r="A95" i="1" a="1"/>
  <c r="A176" i="1" a="1"/>
  <c r="AS15" i="1"/>
  <c r="A182" i="1" a="1"/>
  <c r="AN15" i="1"/>
  <c r="A125" i="1" a="1"/>
  <c r="AE15" i="1"/>
  <c r="A147" i="1" a="1"/>
  <c r="AK15" i="1"/>
  <c r="A108" i="1" a="1"/>
  <c r="A19" i="1" a="1"/>
  <c r="A210" i="1" a="1"/>
  <c r="A20" i="1" a="1"/>
  <c r="A80" i="1" a="1"/>
  <c r="A214" i="1" a="1"/>
  <c r="A107" i="1" a="1"/>
  <c r="A163" i="1" a="1"/>
  <c r="A110" i="1" a="1"/>
  <c r="A140" i="1" a="1"/>
  <c r="A36" i="1" a="1"/>
  <c r="A102" i="1" a="1"/>
  <c r="AG15" i="1"/>
  <c r="A186" i="1" a="1"/>
  <c r="A49" i="1" a="1"/>
  <c r="A124" i="1" a="1"/>
  <c r="A185" i="1" a="1"/>
  <c r="A81" i="1" a="1"/>
  <c r="A56" i="1" a="1"/>
  <c r="A118" i="1" a="1"/>
  <c r="A171" i="1" a="1"/>
  <c r="A201" i="1" a="1"/>
  <c r="A122" i="1" a="1"/>
  <c r="A84" i="1" a="1"/>
  <c r="A59" i="1" a="1"/>
  <c r="A120" i="1" a="1"/>
  <c r="A166" i="1" a="1"/>
  <c r="A157" i="1" a="1"/>
  <c r="A45" i="1" a="1"/>
  <c r="A69" i="1" a="1"/>
  <c r="A209" i="1" a="1"/>
  <c r="A48" i="1" a="1"/>
  <c r="A123" i="1" a="1"/>
  <c r="A187" i="1" a="1"/>
  <c r="A196" i="1" a="1"/>
  <c r="A117" i="1" a="1"/>
  <c r="A28" i="1" a="1"/>
  <c r="A191" i="1" a="1"/>
  <c r="A46" i="1" a="1"/>
  <c r="A55" i="1" a="1"/>
  <c r="A148" i="1" a="1"/>
  <c r="A90" i="1" a="1"/>
  <c r="A202" i="1" a="1"/>
  <c r="A44" i="1" a="1"/>
  <c r="A181" i="1" a="1"/>
  <c r="A164" i="1" a="1"/>
  <c r="A203" i="1" a="1"/>
  <c r="AH15" i="1"/>
  <c r="A51" i="1" a="1"/>
  <c r="A57" i="1" a="1"/>
  <c r="A115" i="1" a="1"/>
  <c r="A131" i="1" a="1"/>
  <c r="A87" i="1" a="1"/>
  <c r="A25" i="1" a="1"/>
  <c r="A127" i="1" a="1"/>
  <c r="A153" i="1" a="1"/>
  <c r="A16" i="1" a="1"/>
  <c r="A194" i="1" a="1"/>
  <c r="A62" i="1" a="1"/>
  <c r="A204" i="1" a="1"/>
  <c r="A193" i="1" a="1"/>
  <c r="A179" i="1" a="1"/>
  <c r="A135" i="1" a="1"/>
  <c r="A211" i="1" a="1"/>
  <c r="A116" i="1" a="1"/>
  <c r="A83" i="1" a="1"/>
  <c r="A165" i="1" a="1"/>
  <c r="A150" i="1" a="1"/>
  <c r="A119" i="1" a="1"/>
  <c r="A54" i="1" a="1"/>
  <c r="A173" i="1" a="1"/>
  <c r="A71" i="1" a="1"/>
  <c r="A24" i="1" a="1"/>
  <c r="A68" i="1" a="1"/>
  <c r="A154" i="1" a="1"/>
  <c r="A79" i="1" a="1"/>
  <c r="A66" i="1" a="1"/>
  <c r="A43" i="1" a="1"/>
  <c r="A160" i="1" a="1"/>
  <c r="A142" i="1" a="1"/>
  <c r="A177" i="1" a="1"/>
  <c r="A32" i="1" a="1"/>
  <c r="A138" i="1" a="1"/>
  <c r="A64" i="1" a="1"/>
  <c r="A35" i="1" a="1"/>
  <c r="A205" i="1" a="1"/>
  <c r="A174" i="1" a="1"/>
  <c r="AM15" i="1"/>
  <c r="A104" i="1" a="1"/>
  <c r="A70" i="1" a="1"/>
  <c r="A189" i="1" a="1"/>
  <c r="A143" i="1" a="1"/>
  <c r="A152" i="1" a="1"/>
  <c r="A156" i="1" a="1"/>
  <c r="A141" i="1" a="1"/>
  <c r="A159" i="1" a="1"/>
  <c r="A128" i="1" a="1"/>
  <c r="A114" i="1" a="1"/>
  <c r="A113" i="1" a="1"/>
  <c r="AD15" i="1"/>
  <c r="A155" i="1" a="1"/>
  <c r="A180" i="1" a="1"/>
  <c r="A130" i="1" a="1"/>
  <c r="A92" i="1" a="1"/>
  <c r="A149" i="1" a="1"/>
  <c r="A37" i="1" a="1"/>
  <c r="A192" i="1" a="1"/>
  <c r="A105" i="1" a="1"/>
  <c r="A112" i="1" a="1"/>
  <c r="A190" i="1" a="1"/>
  <c r="A207" i="1" a="1"/>
  <c r="AT15" i="1"/>
  <c r="A91" i="1" a="1"/>
  <c r="A109" i="1" a="1"/>
  <c r="A40" i="1" a="1"/>
  <c r="A17" i="1" a="1"/>
  <c r="A22" i="1" a="1"/>
  <c r="A103" i="1" a="1"/>
  <c r="A65" i="1" a="1"/>
  <c r="A139" i="1" a="1"/>
  <c r="A167" i="1" a="1"/>
  <c r="AO15" i="1"/>
  <c r="A63" i="1" a="1"/>
  <c r="A133" i="1" a="1"/>
  <c r="AP15" i="1"/>
  <c r="A60" i="1" a="1"/>
  <c r="A38" i="1" a="1"/>
  <c r="A129" i="1" a="1"/>
  <c r="A169" i="1" a="1"/>
  <c r="A47" i="1" a="1"/>
  <c r="A42" i="1" a="1"/>
  <c r="A78" i="1" a="1"/>
  <c r="A30" i="1" a="1"/>
  <c r="A93" i="1" a="1"/>
  <c r="A26" i="1" a="1"/>
  <c r="A132" i="1" a="1"/>
  <c r="AI15" i="1"/>
  <c r="A98" i="1" a="1"/>
  <c r="A151" i="1" a="1"/>
  <c r="A126" i="1" a="1"/>
  <c r="A10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23" i="8" a="1"/>
  <c r="E135" i="8" a="1"/>
  <c r="E107" i="8" a="1"/>
  <c r="E84" i="8" a="1"/>
  <c r="E125" i="8" a="1"/>
  <c r="E174" i="8" a="1"/>
  <c r="E190" i="8" a="1"/>
  <c r="E169" i="8" a="1"/>
  <c r="E165" i="8" a="1"/>
  <c r="E164" i="8" a="1"/>
  <c r="E82" i="8" a="1"/>
  <c r="E86" i="8" a="1"/>
  <c r="E94" i="8" a="1"/>
  <c r="E137" i="8" a="1"/>
  <c r="E72" i="8" a="1"/>
  <c r="E61" i="8" a="1"/>
  <c r="E95" i="8" a="1"/>
  <c r="E30" i="8" a="1"/>
  <c r="E149" i="8" a="1"/>
  <c r="E151" i="8" a="1"/>
  <c r="E189" i="8" a="1"/>
  <c r="E48" i="8" a="1"/>
  <c r="E103" i="8" a="1"/>
  <c r="E91" i="8" a="1"/>
  <c r="E143" i="8" a="1"/>
  <c r="E54" i="8" a="1"/>
  <c r="E56" i="8" a="1"/>
  <c r="E171" i="8" a="1"/>
  <c r="E145" i="8" a="1"/>
  <c r="E77" i="8" a="1"/>
  <c r="E12" i="8" a="1"/>
  <c r="E156" i="8" a="1"/>
  <c r="E7" i="8" a="1"/>
  <c r="E193" i="8" a="1"/>
  <c r="E92" i="8" a="1"/>
  <c r="E21" i="8" a="1"/>
  <c r="E87" i="8" a="1"/>
  <c r="E178" i="8" a="1"/>
  <c r="E22" i="8" a="1"/>
  <c r="E160" i="8" a="1"/>
  <c r="E26" i="8" a="1"/>
  <c r="E66" i="8" a="1"/>
  <c r="E204" i="8" a="1"/>
  <c r="E34" i="8" a="1"/>
  <c r="E35" i="8" a="1"/>
  <c r="E27" i="8" a="1"/>
  <c r="E154" i="8" a="1"/>
  <c r="E9" i="8" a="1"/>
  <c r="E199" i="8" a="1"/>
  <c r="E175" i="8" a="1"/>
  <c r="E19" i="8" a="1"/>
  <c r="E138" i="8" a="1"/>
  <c r="E126" i="8" a="1"/>
  <c r="E200" i="8" a="1"/>
  <c r="E74" i="8" a="1"/>
  <c r="E63" i="8" a="1"/>
  <c r="E68" i="8" a="1"/>
  <c r="E155" i="8" a="1"/>
  <c r="E150" i="8" a="1"/>
  <c r="E168" i="8" a="1"/>
  <c r="E132" i="8" a="1"/>
  <c r="E157" i="8" a="1"/>
  <c r="E119" i="8" a="1"/>
  <c r="E53" i="8" a="1"/>
  <c r="E101" i="8" a="1"/>
  <c r="E134" i="8" a="1"/>
  <c r="E146" i="8" a="1"/>
  <c r="E65" i="8" a="1"/>
  <c r="E44" i="8" a="1"/>
  <c r="E23" i="8" a="1"/>
  <c r="E133" i="8" a="1"/>
  <c r="E159" i="8" a="1"/>
  <c r="E45" i="8" a="1"/>
  <c r="E177" i="8" a="1"/>
  <c r="E88" i="8" a="1"/>
  <c r="E117" i="8" a="1"/>
  <c r="E58" i="8" a="1"/>
  <c r="E114" i="8" a="1"/>
  <c r="E172" i="8" a="1"/>
  <c r="E167" i="8" a="1"/>
  <c r="E181" i="8" a="1"/>
  <c r="E116" i="8" a="1"/>
  <c r="E147" i="8" a="1"/>
  <c r="E71" i="8" a="1"/>
  <c r="E112" i="8" a="1"/>
  <c r="E113" i="8" a="1"/>
  <c r="E93" i="8" a="1"/>
  <c r="E179" i="8" a="1"/>
  <c r="E184" i="8" a="1"/>
  <c r="E81" i="8" a="1"/>
  <c r="E75" i="8" a="1"/>
  <c r="E99" i="8" a="1"/>
  <c r="E29" i="8" a="1"/>
  <c r="E31" i="8" a="1"/>
  <c r="E18" i="8" a="1"/>
  <c r="E205" i="8" a="1"/>
  <c r="E16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3" i="8" a="1"/>
  <c r="E64" i="8" a="1"/>
  <c r="E127" i="8" a="1"/>
  <c r="E60" i="8" a="1"/>
  <c r="E83" i="8" a="1"/>
  <c r="E47" i="8" a="1"/>
  <c r="E120" i="8" a="1"/>
  <c r="E122" i="8" a="1"/>
  <c r="E43" i="8" a="1"/>
  <c r="E80" i="8" a="1"/>
  <c r="E105" i="8" a="1"/>
  <c r="E192" i="8" a="1"/>
  <c r="E89" i="8" a="1"/>
  <c r="E186" i="8" a="1"/>
  <c r="E52" i="8" a="1"/>
  <c r="E196" i="8" a="1"/>
  <c r="E15" i="8" a="1"/>
  <c r="E131" i="8" a="1"/>
  <c r="E50" i="8" a="1"/>
  <c r="E115" i="8" a="1"/>
  <c r="E170" i="8" a="1"/>
  <c r="E139" i="8" a="1"/>
  <c r="E194" i="8" a="1"/>
  <c r="E76" i="8" a="1"/>
  <c r="E25" i="8" a="1"/>
  <c r="E203" i="8" a="1"/>
  <c r="E102" i="8" a="1"/>
  <c r="E118" i="8" a="1"/>
  <c r="E57" i="8" a="1"/>
  <c r="E46" i="8" a="1"/>
  <c r="E67" i="8" a="1"/>
  <c r="E140" i="8" a="1"/>
  <c r="E41" i="8" a="1"/>
  <c r="E59" i="8" a="1"/>
  <c r="E202" i="8" a="1"/>
  <c r="E188" i="8" a="1"/>
  <c r="E51" i="8" a="1"/>
  <c r="E39" i="8" a="1"/>
  <c r="E128" i="8" a="1"/>
  <c r="E152" i="8" a="1"/>
  <c r="E85" i="8" a="1"/>
  <c r="E180" i="8" a="1"/>
  <c r="E144" i="8" a="1"/>
  <c r="E141" i="8" a="1"/>
  <c r="E185" i="8" a="1"/>
  <c r="E11" i="8" a="1"/>
  <c r="E161" i="8" a="1"/>
  <c r="E148" i="8" a="1"/>
  <c r="E110" i="8" a="1"/>
  <c r="E28" i="8" a="1"/>
  <c r="E33" i="8" a="1"/>
  <c r="E124" i="8" a="1"/>
  <c r="E187" i="8" a="1"/>
  <c r="E97" i="8" a="1"/>
  <c r="E16" i="8" a="1"/>
  <c r="E32" i="8" a="1"/>
  <c r="E62" i="8" a="1"/>
  <c r="E109" i="8" a="1"/>
  <c r="E36" i="8" a="1"/>
  <c r="E111" i="8" a="1"/>
  <c r="E142" i="8" a="1"/>
  <c r="E8" i="8" a="1"/>
  <c r="E163" i="8" a="1"/>
  <c r="E78" i="8" a="1"/>
  <c r="E108" i="8" a="1"/>
  <c r="E195" i="8" a="1"/>
  <c r="E191" i="8" a="1"/>
  <c r="E73" i="8" a="1"/>
  <c r="E38" i="8" a="1"/>
  <c r="E79" i="8" a="1"/>
  <c r="E176" i="8" a="1"/>
  <c r="E17" i="8" a="1"/>
  <c r="E98" i="8" a="1"/>
  <c r="E40" i="8" a="1"/>
  <c r="E198" i="8" a="1"/>
  <c r="E182" i="8" a="1"/>
  <c r="E24" i="8" a="1"/>
  <c r="E153" i="8" a="1"/>
  <c r="E183" i="8" a="1"/>
  <c r="E166" i="8" a="1"/>
  <c r="E20" i="8" a="1"/>
  <c r="E100" i="8" a="1"/>
  <c r="E129" i="8" a="1"/>
  <c r="E130" i="8" a="1"/>
  <c r="E158" i="8" a="1"/>
  <c r="E42" i="8" a="1"/>
  <c r="E10" i="8" a="1"/>
  <c r="E201" i="8" a="1"/>
  <c r="E136" i="8" a="1"/>
  <c r="E173" i="8" a="1"/>
  <c r="E90" i="8" a="1"/>
  <c r="E69" i="8" a="1"/>
  <c r="E96" i="8" a="1"/>
  <c r="E37" i="8" a="1"/>
  <c r="E121" i="8" a="1"/>
  <c r="E104" i="8" a="1"/>
  <c r="E70" i="8" a="1"/>
  <c r="E55" i="8" a="1"/>
  <c r="E106" i="8" a="1"/>
  <c r="E49" i="8" a="1"/>
  <c r="E197" i="8" a="1"/>
  <c r="E14"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<sst xmlns="http://schemas.openxmlformats.org/spreadsheetml/2006/main" count="44011" uniqueCount="14899">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</sst>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1793</v>
      </c>
      <c r="G2">
        <v>1527.6833333333334</v>
      </c>
      <c r="H2">
        <v>1476.4</v>
      </c>
      <c r="I2">
        <v>1478.5</v>
      </c>
      <c r="J2">
        <v>11.5</v>
      </c>
      <c r="K2">
        <v>272</v>
      </c>
      <c r="L2">
        <v>-99</v>
      </c>
      <c r="M2">
        <v>-99</v>
      </c>
      <c r="N2">
        <v>1104</v>
      </c>
      <c r="O2">
        <v>1069.5</v>
      </c>
      <c r="P2">
        <v>1239.75</v>
      </c>
      <c r="Q2">
        <v>1193</v>
      </c>
      <c r="R2">
        <v>0</v>
      </c>
      <c r="S2">
        <v>0</v>
      </c>
      <c r="T2">
        <v>-99</v>
      </c>
      <c r="U2">
        <v>-99</v>
      </c>
      <c r="V2">
        <v>-99</v>
      </c>
      <c r="W2">
        <v>-99</v>
      </c>
      <c r="X2">
        <v>-99</v>
      </c>
      <c r="Y2">
        <v>-99</v>
      </c>
      <c r="Z2">
        <v>0.8520263989589143</v>
      </c>
      <c r="AA2">
        <v>1.0014223787591439</v>
      </c>
      <c r="AB2">
        <v>23.652173913043477</v>
      </c>
      <c r="AC2">
        <v>-99</v>
      </c>
      <c r="AD2">
        <v>0.96875</v>
      </c>
      <c r="AE2">
        <v>0.96229078443234528</v>
      </c>
      <c r="AF2">
        <v>-99</v>
      </c>
      <c r="AG2">
        <v>-99</v>
      </c>
      <c r="AH2">
        <v>-99</v>
      </c>
      <c r="AI2">
        <v>-99</v>
      </c>
      <c r="AJ2">
        <v>797</v>
      </c>
      <c r="AK2">
        <v>3.2586992890004183</v>
      </c>
      <c r="AL2">
        <v>3.3519447929736512</v>
      </c>
      <c r="AM2">
        <v>0.34127979924717694</v>
      </c>
      <c r="AN2">
        <v>0</v>
      </c>
      <c r="AO2">
        <v>0</v>
      </c>
      <c r="AP2">
        <v>0</v>
      </c>
      <c r="AQ2">
        <v>6.951923881221246</v>
      </c>
      <c r="AR2" t="str">
        <f>IF(A2="","",(IF(ISBLANK('Trust - Frontsheet'!$F$9),"",'Trust - Frontsheet'!$F$9)))</f>
        <v/>
      </c>
    </row>
    <row r="3" spans="1:44" x14ac:dyDescent="0.35">
      <c r="A3" t="s">
        <v>2327</v>
      </c>
      <c r="B3" t="s">
        <v>375</v>
      </c>
      <c r="C3" t="s">
        <v>11097</v>
      </c>
      <c r="D3" t="s">
        <v>14186</v>
      </c>
      <c r="F3">
        <v>1780.5</v>
      </c>
      <c r="G3">
        <v>1583.25</v>
      </c>
      <c r="H3">
        <v>1647.75</v>
      </c>
      <c r="I3">
        <v>1744.9166666666667</v>
      </c>
      <c r="J3">
        <v>0</v>
      </c>
      <c r="K3">
        <v>23</v>
      </c>
      <c r="L3">
        <v>-99</v>
      </c>
      <c r="M3">
        <v>-99</v>
      </c>
      <c r="N3">
        <v>1023.5</v>
      </c>
      <c r="O3">
        <v>943</v>
      </c>
      <c r="P3">
        <v>1210.25</v>
      </c>
      <c r="Q3">
        <v>1261</v>
      </c>
      <c r="R3">
        <v>69</v>
      </c>
      <c r="S3">
        <v>0</v>
      </c>
      <c r="T3">
        <v>-99</v>
      </c>
      <c r="U3">
        <v>-99</v>
      </c>
      <c r="V3">
        <v>-99</v>
      </c>
      <c r="W3">
        <v>-99</v>
      </c>
      <c r="X3">
        <v>-99</v>
      </c>
      <c r="Y3">
        <v>-99</v>
      </c>
      <c r="Z3">
        <v>0.88921651221566977</v>
      </c>
      <c r="AA3">
        <v>1.0589693015728519</v>
      </c>
      <c r="AB3">
        <v>-99</v>
      </c>
      <c r="AC3">
        <v>-99</v>
      </c>
      <c r="AD3">
        <v>0.9213483146067416</v>
      </c>
      <c r="AE3">
        <v>1.0419334848171866</v>
      </c>
      <c r="AF3">
        <v>0</v>
      </c>
      <c r="AG3">
        <v>-99</v>
      </c>
      <c r="AH3">
        <v>-99</v>
      </c>
      <c r="AI3">
        <v>-99</v>
      </c>
      <c r="AJ3">
        <v>770</v>
      </c>
      <c r="AK3">
        <v>3.2808441558441559</v>
      </c>
      <c r="AL3">
        <v>3.9037878787878793</v>
      </c>
      <c r="AM3">
        <v>2.987012987012987E-2</v>
      </c>
      <c r="AN3">
        <v>0</v>
      </c>
      <c r="AO3">
        <v>0</v>
      </c>
      <c r="AP3">
        <v>0</v>
      </c>
      <c r="AQ3">
        <v>7.2145021645021652</v>
      </c>
      <c r="AR3" t="str">
        <f>IF(A3="","",(IF(ISBLANK('Trust - Frontsheet'!$F$9),"",'Trust - Frontsheet'!$F$9)))</f>
        <v/>
      </c>
    </row>
    <row r="4" spans="1:44" x14ac:dyDescent="0.35">
      <c r="A4" t="s">
        <v>2327</v>
      </c>
      <c r="B4" t="s">
        <v>375</v>
      </c>
      <c r="C4" t="s">
        <v>13138</v>
      </c>
      <c r="D4" t="s">
        <v>14333</v>
      </c>
      <c r="F4">
        <v>1471.5</v>
      </c>
      <c r="G4">
        <v>1153</v>
      </c>
      <c r="H4">
        <v>1201.25</v>
      </c>
      <c r="I4">
        <v>1231</v>
      </c>
      <c r="J4">
        <v>0</v>
      </c>
      <c r="K4">
        <v>0</v>
      </c>
      <c r="L4">
        <v>-99</v>
      </c>
      <c r="M4">
        <v>-99</v>
      </c>
      <c r="N4">
        <v>724.5</v>
      </c>
      <c r="O4">
        <v>690</v>
      </c>
      <c r="P4">
        <v>830.51666666666699</v>
      </c>
      <c r="Q4">
        <v>834.5</v>
      </c>
      <c r="R4">
        <v>0</v>
      </c>
      <c r="S4">
        <v>0</v>
      </c>
      <c r="T4">
        <v>-99</v>
      </c>
      <c r="U4">
        <v>-99</v>
      </c>
      <c r="V4">
        <v>-99</v>
      </c>
      <c r="W4">
        <v>-99</v>
      </c>
      <c r="X4">
        <v>-99</v>
      </c>
      <c r="Y4">
        <v>-99</v>
      </c>
      <c r="Z4">
        <v>0.78355419639823309</v>
      </c>
      <c r="AA4">
        <v>1.0247658688865764</v>
      </c>
      <c r="AB4">
        <v>-99</v>
      </c>
      <c r="AC4">
        <v>-99</v>
      </c>
      <c r="AD4">
        <v>0.95238095238095233</v>
      </c>
      <c r="AE4">
        <v>1.0047962111938347</v>
      </c>
      <c r="AF4">
        <v>-99</v>
      </c>
      <c r="AG4">
        <v>-99</v>
      </c>
      <c r="AH4">
        <v>-99</v>
      </c>
      <c r="AI4">
        <v>-99</v>
      </c>
      <c r="AJ4">
        <v>543</v>
      </c>
      <c r="AK4">
        <v>3.3941068139963169</v>
      </c>
      <c r="AL4">
        <v>3.8038674033149169</v>
      </c>
      <c r="AM4">
        <v>0</v>
      </c>
      <c r="AN4">
        <v>0</v>
      </c>
      <c r="AO4">
        <v>0</v>
      </c>
      <c r="AP4">
        <v>0</v>
      </c>
      <c r="AQ4">
        <v>7.1979742173112342</v>
      </c>
      <c r="AR4" t="str">
        <f>IF(A4="","",(IF(ISBLANK('Trust - Frontsheet'!$F$9),"",'Trust - Frontsheet'!$F$9)))</f>
        <v/>
      </c>
    </row>
    <row r="5" spans="1:44" x14ac:dyDescent="0.35">
      <c r="A5" t="s">
        <v>2327</v>
      </c>
      <c r="B5" t="s">
        <v>375</v>
      </c>
      <c r="C5" t="s">
        <v>11099</v>
      </c>
      <c r="D5" t="s">
        <v>14176</v>
      </c>
      <c r="E5" t="s">
        <v>14179</v>
      </c>
      <c r="F5">
        <v>3059.75</v>
      </c>
      <c r="G5">
        <v>3066.7333333333331</v>
      </c>
      <c r="H5">
        <v>2413.25</v>
      </c>
      <c r="I5">
        <v>2612.3333333333335</v>
      </c>
      <c r="J5">
        <v>0</v>
      </c>
      <c r="K5">
        <v>42</v>
      </c>
      <c r="L5">
        <v>-99</v>
      </c>
      <c r="M5">
        <v>-99</v>
      </c>
      <c r="N5">
        <v>2530</v>
      </c>
      <c r="O5">
        <v>2334.5</v>
      </c>
      <c r="P5">
        <v>1541</v>
      </c>
      <c r="Q5">
        <v>1504.5</v>
      </c>
      <c r="R5">
        <v>0</v>
      </c>
      <c r="S5">
        <v>0</v>
      </c>
      <c r="T5">
        <v>-99</v>
      </c>
      <c r="U5">
        <v>-99</v>
      </c>
      <c r="V5">
        <v>-99</v>
      </c>
      <c r="W5">
        <v>-99</v>
      </c>
      <c r="X5">
        <v>-99</v>
      </c>
      <c r="Y5">
        <v>-99</v>
      </c>
      <c r="Z5">
        <v>1.0022823215404308</v>
      </c>
      <c r="AA5">
        <v>1.0824959425394525</v>
      </c>
      <c r="AB5">
        <v>-99</v>
      </c>
      <c r="AC5">
        <v>-99</v>
      </c>
      <c r="AD5">
        <v>0.92272727272727273</v>
      </c>
      <c r="AE5">
        <v>0.9763140817650876</v>
      </c>
      <c r="AF5">
        <v>-99</v>
      </c>
      <c r="AG5">
        <v>-99</v>
      </c>
      <c r="AH5">
        <v>-99</v>
      </c>
      <c r="AI5">
        <v>-99</v>
      </c>
      <c r="AJ5">
        <v>1037</v>
      </c>
      <c r="AK5">
        <v>5.2085181613629059</v>
      </c>
      <c r="AL5">
        <v>3.9699453551912574</v>
      </c>
      <c r="AM5">
        <v>4.0501446480231434E-2</v>
      </c>
      <c r="AN5">
        <v>0</v>
      </c>
      <c r="AO5">
        <v>0</v>
      </c>
      <c r="AP5">
        <v>0</v>
      </c>
      <c r="AQ5">
        <v>9.2189649630343933</v>
      </c>
      <c r="AR5" t="str">
        <f>IF(A5="","",(IF(ISBLANK('Trust - Frontsheet'!$F$9),"",'Trust - Frontsheet'!$F$9)))</f>
        <v/>
      </c>
    </row>
    <row r="6" spans="1:44" x14ac:dyDescent="0.35">
      <c r="A6" t="s">
        <v>2327</v>
      </c>
      <c r="B6" t="s">
        <v>375</v>
      </c>
      <c r="C6" t="s">
        <v>13133</v>
      </c>
      <c r="D6" t="s">
        <v>14174</v>
      </c>
      <c r="E6" t="s">
        <v>14177</v>
      </c>
      <c r="F6">
        <v>1872.7166666666701</v>
      </c>
      <c r="G6">
        <v>1745.5666666666666</v>
      </c>
      <c r="H6">
        <v>1370.56666666667</v>
      </c>
      <c r="I6">
        <v>1652.7333333333333</v>
      </c>
      <c r="J6">
        <v>0</v>
      </c>
      <c r="K6">
        <v>0</v>
      </c>
      <c r="L6">
        <v>-99</v>
      </c>
      <c r="M6">
        <v>-99</v>
      </c>
      <c r="N6">
        <v>1104</v>
      </c>
      <c r="O6">
        <v>923</v>
      </c>
      <c r="P6">
        <v>1130.4833333333299</v>
      </c>
      <c r="Q6">
        <v>1034.4166666666667</v>
      </c>
      <c r="R6">
        <v>0</v>
      </c>
      <c r="S6">
        <v>0</v>
      </c>
      <c r="T6">
        <v>-99</v>
      </c>
      <c r="U6">
        <v>-99</v>
      </c>
      <c r="V6">
        <v>-99</v>
      </c>
      <c r="W6">
        <v>-99</v>
      </c>
      <c r="X6">
        <v>-99</v>
      </c>
      <c r="Y6">
        <v>-99</v>
      </c>
      <c r="Z6">
        <v>0.93210398440767694</v>
      </c>
      <c r="AA6">
        <v>1.2058759150716218</v>
      </c>
      <c r="AB6">
        <v>-99</v>
      </c>
      <c r="AC6">
        <v>-99</v>
      </c>
      <c r="AD6">
        <v>0.83605072463768115</v>
      </c>
      <c r="AE6">
        <v>0.91502159843135222</v>
      </c>
      <c r="AF6">
        <v>-99</v>
      </c>
      <c r="AG6">
        <v>-99</v>
      </c>
      <c r="AH6">
        <v>-99</v>
      </c>
      <c r="AI6">
        <v>-99</v>
      </c>
      <c r="AJ6">
        <v>770</v>
      </c>
      <c r="AK6">
        <v>3.4656709956709957</v>
      </c>
      <c r="AL6">
        <v>3.4898051948051951</v>
      </c>
      <c r="AM6">
        <v>0</v>
      </c>
      <c r="AN6">
        <v>0</v>
      </c>
      <c r="AO6">
        <v>0</v>
      </c>
      <c r="AP6">
        <v>0</v>
      </c>
      <c r="AQ6">
        <v>6.9554761904761913</v>
      </c>
      <c r="AR6" t="str">
        <f>IF(A6="","",(IF(ISBLANK('Trust - Frontsheet'!$F$9),"",'Trust - Frontsheet'!$F$9)))</f>
        <v/>
      </c>
    </row>
    <row r="7" spans="1:44" x14ac:dyDescent="0.35">
      <c r="A7" t="s">
        <v>2327</v>
      </c>
      <c r="B7" t="s">
        <v>375</v>
      </c>
      <c r="C7" t="s">
        <v>13134</v>
      </c>
      <c r="D7" t="s">
        <v>14177</v>
      </c>
      <c r="E7" t="s">
        <v>14180</v>
      </c>
      <c r="F7">
        <v>1778.5</v>
      </c>
      <c r="G7">
        <v>1597.25</v>
      </c>
      <c r="H7">
        <v>1162.75</v>
      </c>
      <c r="I7">
        <v>1497.75</v>
      </c>
      <c r="J7">
        <v>0</v>
      </c>
      <c r="K7">
        <v>15</v>
      </c>
      <c r="L7">
        <v>-99</v>
      </c>
      <c r="M7">
        <v>-99</v>
      </c>
      <c r="N7">
        <v>1081</v>
      </c>
      <c r="O7">
        <v>989</v>
      </c>
      <c r="P7">
        <v>1023.5</v>
      </c>
      <c r="Q7">
        <v>1011</v>
      </c>
      <c r="R7">
        <v>0</v>
      </c>
      <c r="S7">
        <v>0</v>
      </c>
      <c r="T7">
        <v>-99</v>
      </c>
      <c r="U7">
        <v>-99</v>
      </c>
      <c r="V7">
        <v>-99</v>
      </c>
      <c r="W7">
        <v>-99</v>
      </c>
      <c r="X7">
        <v>-99</v>
      </c>
      <c r="Y7">
        <v>-99</v>
      </c>
      <c r="Z7">
        <v>0.89808827663761592</v>
      </c>
      <c r="AA7">
        <v>1.2881100838529349</v>
      </c>
      <c r="AB7">
        <v>-99</v>
      </c>
      <c r="AC7">
        <v>-99</v>
      </c>
      <c r="AD7">
        <v>0.91489361702127658</v>
      </c>
      <c r="AE7">
        <v>0.98778700537371766</v>
      </c>
      <c r="AF7">
        <v>-99</v>
      </c>
      <c r="AG7">
        <v>-99</v>
      </c>
      <c r="AH7">
        <v>-99</v>
      </c>
      <c r="AI7">
        <v>-99</v>
      </c>
      <c r="AJ7">
        <v>771</v>
      </c>
      <c r="AK7">
        <v>3.3544098573281453</v>
      </c>
      <c r="AL7">
        <v>3.2538910505836576</v>
      </c>
      <c r="AM7">
        <v>1.9455252918287938E-2</v>
      </c>
      <c r="AN7">
        <v>0</v>
      </c>
      <c r="AO7">
        <v>0</v>
      </c>
      <c r="AP7">
        <v>0</v>
      </c>
      <c r="AQ7">
        <v>6.6277561608300912</v>
      </c>
      <c r="AR7" t="str">
        <f>IF(A7="","",(IF(ISBLANK('Trust - Frontsheet'!$F$9),"",'Trust - Frontsheet'!$F$9)))</f>
        <v/>
      </c>
    </row>
    <row r="8" spans="1:44" x14ac:dyDescent="0.35">
      <c r="A8" t="s">
        <v>2327</v>
      </c>
      <c r="B8" t="s">
        <v>375</v>
      </c>
      <c r="C8" t="s">
        <v>12235</v>
      </c>
      <c r="D8" t="s">
        <v>14207</v>
      </c>
      <c r="E8" t="s">
        <v>14189</v>
      </c>
      <c r="F8">
        <v>1253.5</v>
      </c>
      <c r="G8">
        <v>1334.5833333333333</v>
      </c>
      <c r="H8">
        <v>933.75</v>
      </c>
      <c r="I8">
        <v>1671.25</v>
      </c>
      <c r="J8">
        <v>0</v>
      </c>
      <c r="K8">
        <v>0</v>
      </c>
      <c r="L8">
        <v>-99</v>
      </c>
      <c r="M8">
        <v>-99</v>
      </c>
      <c r="N8">
        <v>782</v>
      </c>
      <c r="O8">
        <v>943.75</v>
      </c>
      <c r="P8">
        <v>920</v>
      </c>
      <c r="Q8">
        <v>1046.5</v>
      </c>
      <c r="R8">
        <v>0</v>
      </c>
      <c r="S8">
        <v>0</v>
      </c>
      <c r="T8">
        <v>-99</v>
      </c>
      <c r="U8">
        <v>-99</v>
      </c>
      <c r="V8">
        <v>-99</v>
      </c>
      <c r="W8">
        <v>-99</v>
      </c>
      <c r="X8">
        <v>-99</v>
      </c>
      <c r="Y8">
        <v>-99</v>
      </c>
      <c r="Z8">
        <v>1.0646855471346894</v>
      </c>
      <c r="AA8">
        <v>1.7898259705488622</v>
      </c>
      <c r="AB8">
        <v>-99</v>
      </c>
      <c r="AC8">
        <v>-99</v>
      </c>
      <c r="AD8">
        <v>1.206841432225064</v>
      </c>
      <c r="AE8">
        <v>1.1375</v>
      </c>
      <c r="AF8">
        <v>-99</v>
      </c>
      <c r="AG8">
        <v>-99</v>
      </c>
      <c r="AH8">
        <v>-99</v>
      </c>
      <c r="AI8">
        <v>-99</v>
      </c>
      <c r="AJ8">
        <v>463</v>
      </c>
      <c r="AK8">
        <v>4.9208063354931602</v>
      </c>
      <c r="AL8">
        <v>5.8698704103671711</v>
      </c>
      <c r="AM8">
        <v>0</v>
      </c>
      <c r="AN8">
        <v>0</v>
      </c>
      <c r="AO8">
        <v>0</v>
      </c>
      <c r="AP8">
        <v>0</v>
      </c>
      <c r="AQ8">
        <v>10.790676745860331</v>
      </c>
      <c r="AR8" t="str">
        <f>IF(A8="","",(IF(ISBLANK('Trust - Frontsheet'!$F$9),"",'Trust - Frontsheet'!$F$9)))</f>
        <v/>
      </c>
    </row>
    <row r="9" spans="1:44" x14ac:dyDescent="0.35">
      <c r="A9" t="s">
        <v>2327</v>
      </c>
      <c r="B9" t="s">
        <v>375</v>
      </c>
      <c r="C9" t="s">
        <v>10231</v>
      </c>
      <c r="D9" t="s">
        <v>14249</v>
      </c>
      <c r="E9" t="s">
        <v>14231</v>
      </c>
      <c r="F9">
        <v>2070</v>
      </c>
      <c r="G9">
        <v>1788.5</v>
      </c>
      <c r="H9">
        <v>1300</v>
      </c>
      <c r="I9">
        <v>1107.5</v>
      </c>
      <c r="J9">
        <v>0</v>
      </c>
      <c r="K9">
        <v>0</v>
      </c>
      <c r="L9">
        <v>-99</v>
      </c>
      <c r="M9">
        <v>-99</v>
      </c>
      <c r="N9">
        <v>1069.5</v>
      </c>
      <c r="O9">
        <v>1070.5</v>
      </c>
      <c r="P9">
        <v>1081</v>
      </c>
      <c r="Q9">
        <v>1034.5</v>
      </c>
      <c r="R9">
        <v>0</v>
      </c>
      <c r="S9">
        <v>0</v>
      </c>
      <c r="T9">
        <v>-99</v>
      </c>
      <c r="U9">
        <v>-99</v>
      </c>
      <c r="V9">
        <v>-99</v>
      </c>
      <c r="W9">
        <v>-99</v>
      </c>
      <c r="X9">
        <v>-99</v>
      </c>
      <c r="Y9">
        <v>-99</v>
      </c>
      <c r="Z9">
        <v>0.86400966183574879</v>
      </c>
      <c r="AA9">
        <v>0.85192307692307689</v>
      </c>
      <c r="AB9">
        <v>-99</v>
      </c>
      <c r="AC9">
        <v>-99</v>
      </c>
      <c r="AD9">
        <v>1.0009350163627864</v>
      </c>
      <c r="AE9">
        <v>0.95698427382053652</v>
      </c>
      <c r="AF9">
        <v>-99</v>
      </c>
      <c r="AG9">
        <v>-99</v>
      </c>
      <c r="AH9">
        <v>-99</v>
      </c>
      <c r="AI9">
        <v>-99</v>
      </c>
      <c r="AJ9">
        <v>861</v>
      </c>
      <c r="AK9">
        <v>3.3205574912891986</v>
      </c>
      <c r="AL9">
        <v>2.4878048780487805</v>
      </c>
      <c r="AM9">
        <v>0</v>
      </c>
      <c r="AN9">
        <v>0</v>
      </c>
      <c r="AO9">
        <v>0</v>
      </c>
      <c r="AP9">
        <v>0</v>
      </c>
      <c r="AQ9">
        <v>5.8083623693379787</v>
      </c>
      <c r="AR9" t="str">
        <f>IF(A9="","",(IF(ISBLANK('Trust - Frontsheet'!$F$9),"",'Trust - Frontsheet'!$F$9)))</f>
        <v/>
      </c>
    </row>
    <row r="10" spans="1:44" x14ac:dyDescent="0.35">
      <c r="A10" t="s">
        <v>2327</v>
      </c>
      <c r="B10" t="s">
        <v>375</v>
      </c>
      <c r="C10" t="s">
        <v>10229</v>
      </c>
      <c r="D10" t="s">
        <v>14291</v>
      </c>
      <c r="E10" t="s">
        <v>14231</v>
      </c>
      <c r="F10">
        <v>2035.5</v>
      </c>
      <c r="G10">
        <v>1508.6666666666667</v>
      </c>
      <c r="H10">
        <v>1337</v>
      </c>
      <c r="I10">
        <v>1522.5</v>
      </c>
      <c r="J10">
        <v>0</v>
      </c>
      <c r="K10">
        <v>0</v>
      </c>
      <c r="L10">
        <v>-99</v>
      </c>
      <c r="M10">
        <v>-99</v>
      </c>
      <c r="N10">
        <v>1115.5</v>
      </c>
      <c r="O10">
        <v>1023.5</v>
      </c>
      <c r="P10">
        <v>1173</v>
      </c>
      <c r="Q10">
        <v>1380.5</v>
      </c>
      <c r="R10">
        <v>0</v>
      </c>
      <c r="S10">
        <v>0</v>
      </c>
      <c r="T10">
        <v>-99</v>
      </c>
      <c r="U10">
        <v>-99</v>
      </c>
      <c r="V10">
        <v>-99</v>
      </c>
      <c r="W10">
        <v>-99</v>
      </c>
      <c r="X10">
        <v>-99</v>
      </c>
      <c r="Y10">
        <v>-99</v>
      </c>
      <c r="Z10">
        <v>0.74117743388192914</v>
      </c>
      <c r="AA10">
        <v>1.1387434554973821</v>
      </c>
      <c r="AB10">
        <v>-99</v>
      </c>
      <c r="AC10">
        <v>-99</v>
      </c>
      <c r="AD10">
        <v>0.91752577319587625</v>
      </c>
      <c r="AE10">
        <v>1.1768968456947997</v>
      </c>
      <c r="AF10">
        <v>-99</v>
      </c>
      <c r="AG10">
        <v>-99</v>
      </c>
      <c r="AH10">
        <v>-99</v>
      </c>
      <c r="AI10">
        <v>-99</v>
      </c>
      <c r="AJ10">
        <v>791</v>
      </c>
      <c r="AK10">
        <v>3.2012220817530554</v>
      </c>
      <c r="AL10">
        <v>3.6700379266750947</v>
      </c>
      <c r="AM10">
        <v>0</v>
      </c>
      <c r="AN10">
        <v>0</v>
      </c>
      <c r="AO10">
        <v>0</v>
      </c>
      <c r="AP10">
        <v>0</v>
      </c>
      <c r="AQ10">
        <v>6.8712600084281501</v>
      </c>
      <c r="AR10" t="str">
        <f>IF(A10="","",(IF(ISBLANK('Trust - Frontsheet'!$F$9),"",'Trust - Frontsheet'!$F$9)))</f>
        <v/>
      </c>
    </row>
    <row r="11" spans="1:44" x14ac:dyDescent="0.35">
      <c r="A11" t="s">
        <v>2327</v>
      </c>
      <c r="B11" t="s">
        <v>375</v>
      </c>
      <c r="C11" t="s">
        <v>10237</v>
      </c>
      <c r="D11" t="s">
        <v>14293</v>
      </c>
      <c r="F11">
        <v>2131</v>
      </c>
      <c r="G11">
        <v>2295</v>
      </c>
      <c r="H11">
        <v>1341.25</v>
      </c>
      <c r="I11">
        <v>1334.25</v>
      </c>
      <c r="J11">
        <v>0</v>
      </c>
      <c r="K11">
        <v>126.5</v>
      </c>
      <c r="L11">
        <v>-99</v>
      </c>
      <c r="M11">
        <v>-99</v>
      </c>
      <c r="N11">
        <v>1081</v>
      </c>
      <c r="O11">
        <v>1634.5</v>
      </c>
      <c r="P11">
        <v>1483.5</v>
      </c>
      <c r="Q11">
        <v>1372</v>
      </c>
      <c r="R11">
        <v>69</v>
      </c>
      <c r="S11">
        <v>0</v>
      </c>
      <c r="T11">
        <v>-99</v>
      </c>
      <c r="U11">
        <v>-99</v>
      </c>
      <c r="V11">
        <v>-99</v>
      </c>
      <c r="W11">
        <v>-99</v>
      </c>
      <c r="X11">
        <v>-99</v>
      </c>
      <c r="Y11">
        <v>-99</v>
      </c>
      <c r="Z11">
        <v>1.0769591740966682</v>
      </c>
      <c r="AA11">
        <v>0.99478098788443614</v>
      </c>
      <c r="AB11">
        <v>-99</v>
      </c>
      <c r="AC11">
        <v>-99</v>
      </c>
      <c r="AD11">
        <v>1.5120259019426456</v>
      </c>
      <c r="AE11">
        <v>0.92483990562858109</v>
      </c>
      <c r="AF11">
        <v>0</v>
      </c>
      <c r="AG11">
        <v>-99</v>
      </c>
      <c r="AH11">
        <v>-99</v>
      </c>
      <c r="AI11">
        <v>-99</v>
      </c>
      <c r="AJ11">
        <v>795</v>
      </c>
      <c r="AK11">
        <v>4.9427672955974842</v>
      </c>
      <c r="AL11">
        <v>3.4040880503144653</v>
      </c>
      <c r="AM11">
        <v>0.1591194968553459</v>
      </c>
      <c r="AN11">
        <v>0</v>
      </c>
      <c r="AO11">
        <v>0</v>
      </c>
      <c r="AP11">
        <v>0</v>
      </c>
      <c r="AQ11">
        <v>8.5059748427672961</v>
      </c>
      <c r="AR11" t="str">
        <f>IF(A11="","",(IF(ISBLANK('Trust - Frontsheet'!$F$9),"",'Trust - Frontsheet'!$F$9)))</f>
        <v/>
      </c>
    </row>
    <row r="12" spans="1:44" x14ac:dyDescent="0.35">
      <c r="A12" t="s">
        <v>2327</v>
      </c>
      <c r="B12" t="s">
        <v>375</v>
      </c>
      <c r="C12" t="s">
        <v>8395</v>
      </c>
      <c r="D12" t="s">
        <v>14284</v>
      </c>
      <c r="F12">
        <v>3649.5</v>
      </c>
      <c r="G12">
        <v>3538.1666666666665</v>
      </c>
      <c r="H12">
        <v>2408.25</v>
      </c>
      <c r="I12">
        <v>2434.5833333333335</v>
      </c>
      <c r="J12">
        <v>0</v>
      </c>
      <c r="K12">
        <v>0</v>
      </c>
      <c r="L12">
        <v>-99</v>
      </c>
      <c r="M12">
        <v>-99</v>
      </c>
      <c r="N12">
        <v>3208.5</v>
      </c>
      <c r="O12">
        <v>3553.5</v>
      </c>
      <c r="P12">
        <v>2196.5</v>
      </c>
      <c r="Q12">
        <v>2158.75</v>
      </c>
      <c r="R12">
        <v>0</v>
      </c>
      <c r="S12">
        <v>0</v>
      </c>
      <c r="T12">
        <v>-99</v>
      </c>
      <c r="U12">
        <v>-99</v>
      </c>
      <c r="V12">
        <v>-99</v>
      </c>
      <c r="W12">
        <v>-99</v>
      </c>
      <c r="X12">
        <v>-99</v>
      </c>
      <c r="Y12">
        <v>-99</v>
      </c>
      <c r="Z12">
        <v>0.96949353792756998</v>
      </c>
      <c r="AA12">
        <v>1.0109346344164158</v>
      </c>
      <c r="AB12">
        <v>-99</v>
      </c>
      <c r="AC12">
        <v>-99</v>
      </c>
      <c r="AD12">
        <v>1.10752688172043</v>
      </c>
      <c r="AE12">
        <v>0.98281356703847034</v>
      </c>
      <c r="AF12">
        <v>-99</v>
      </c>
      <c r="AG12">
        <v>-99</v>
      </c>
      <c r="AH12">
        <v>-99</v>
      </c>
      <c r="AI12">
        <v>-99</v>
      </c>
      <c r="AJ12">
        <v>1484</v>
      </c>
      <c r="AK12">
        <v>4.7787511230907453</v>
      </c>
      <c r="AL12">
        <v>3.0952380952380958</v>
      </c>
      <c r="AM12">
        <v>0</v>
      </c>
      <c r="AN12">
        <v>0</v>
      </c>
      <c r="AO12">
        <v>0</v>
      </c>
      <c r="AP12">
        <v>0</v>
      </c>
      <c r="AQ12">
        <v>7.8739892183288411</v>
      </c>
      <c r="AR12" t="str">
        <f>IF(A12="","",(IF(ISBLANK('Trust - Frontsheet'!$F$9),"",'Trust - Frontsheet'!$F$9)))</f>
        <v/>
      </c>
    </row>
    <row r="13" spans="1:44" x14ac:dyDescent="0.35">
      <c r="A13" t="s">
        <v>2327</v>
      </c>
      <c r="B13" t="s">
        <v>375</v>
      </c>
      <c r="C13" t="s">
        <v>13140</v>
      </c>
      <c r="D13" t="s">
        <v>14303</v>
      </c>
      <c r="E13" t="s">
        <v>14231</v>
      </c>
      <c r="F13">
        <v>1740.75</v>
      </c>
      <c r="G13">
        <v>1499.5833333333333</v>
      </c>
      <c r="H13">
        <v>1119.5</v>
      </c>
      <c r="I13">
        <v>1397.5</v>
      </c>
      <c r="J13">
        <v>0</v>
      </c>
      <c r="K13">
        <v>0</v>
      </c>
      <c r="L13">
        <v>-99</v>
      </c>
      <c r="M13">
        <v>-99</v>
      </c>
      <c r="N13">
        <v>1046.5</v>
      </c>
      <c r="O13">
        <v>839.16666666666663</v>
      </c>
      <c r="P13">
        <v>1127</v>
      </c>
      <c r="Q13">
        <v>1183.5</v>
      </c>
      <c r="R13">
        <v>0</v>
      </c>
      <c r="S13">
        <v>0</v>
      </c>
      <c r="T13">
        <v>-99</v>
      </c>
      <c r="U13">
        <v>-99</v>
      </c>
      <c r="V13">
        <v>-99</v>
      </c>
      <c r="W13">
        <v>-99</v>
      </c>
      <c r="X13">
        <v>-99</v>
      </c>
      <c r="Y13">
        <v>-99</v>
      </c>
      <c r="Z13">
        <v>0.86145818373306515</v>
      </c>
      <c r="AA13">
        <v>1.2483251451540867</v>
      </c>
      <c r="AB13">
        <v>-99</v>
      </c>
      <c r="AC13">
        <v>-99</v>
      </c>
      <c r="AD13">
        <v>0.80187928014014964</v>
      </c>
      <c r="AE13">
        <v>1.0501330967169475</v>
      </c>
      <c r="AF13">
        <v>-99</v>
      </c>
      <c r="AG13">
        <v>-99</v>
      </c>
      <c r="AH13">
        <v>-99</v>
      </c>
      <c r="AI13">
        <v>-99</v>
      </c>
      <c r="AJ13">
        <v>853</v>
      </c>
      <c r="AK13">
        <v>2.7417936694021101</v>
      </c>
      <c r="AL13">
        <v>3.0257913247362249</v>
      </c>
      <c r="AM13">
        <v>0</v>
      </c>
      <c r="AN13">
        <v>0</v>
      </c>
      <c r="AO13">
        <v>0</v>
      </c>
      <c r="AP13">
        <v>0</v>
      </c>
      <c r="AQ13">
        <v>5.7675849941383355</v>
      </c>
      <c r="AR13" t="str">
        <f>IF(A13="","",(IF(ISBLANK('Trust - Frontsheet'!$F$9),"",'Trust - Frontsheet'!$F$9)))</f>
        <v/>
      </c>
    </row>
    <row r="14" spans="1:44" x14ac:dyDescent="0.35">
      <c r="A14" t="s">
        <v>2327</v>
      </c>
      <c r="B14" t="s">
        <v>375</v>
      </c>
      <c r="C14" t="s">
        <v>11758</v>
      </c>
      <c r="D14" t="s">
        <v>14303</v>
      </c>
      <c r="E14" t="s">
        <v>14231</v>
      </c>
      <c r="F14">
        <v>1548.5</v>
      </c>
      <c r="G14">
        <v>1627</v>
      </c>
      <c r="H14">
        <v>999.5</v>
      </c>
      <c r="I14">
        <v>982</v>
      </c>
      <c r="J14">
        <v>0</v>
      </c>
      <c r="K14">
        <v>150</v>
      </c>
      <c r="L14">
        <v>-99</v>
      </c>
      <c r="M14">
        <v>-99</v>
      </c>
      <c r="N14">
        <v>1012</v>
      </c>
      <c r="O14">
        <v>1025</v>
      </c>
      <c r="P14">
        <v>1058</v>
      </c>
      <c r="Q14">
        <v>1015</v>
      </c>
      <c r="R14">
        <v>0</v>
      </c>
      <c r="S14">
        <v>0</v>
      </c>
      <c r="T14">
        <v>-99</v>
      </c>
      <c r="U14">
        <v>-99</v>
      </c>
      <c r="V14">
        <v>-99</v>
      </c>
      <c r="W14">
        <v>-99</v>
      </c>
      <c r="X14">
        <v>-99</v>
      </c>
      <c r="Y14">
        <v>-99</v>
      </c>
      <c r="Z14">
        <v>1.0506942202131095</v>
      </c>
      <c r="AA14">
        <v>0.98249124562281143</v>
      </c>
      <c r="AB14">
        <v>-99</v>
      </c>
      <c r="AC14">
        <v>-99</v>
      </c>
      <c r="AD14">
        <v>1.0128458498023716</v>
      </c>
      <c r="AE14">
        <v>0.95935727788279768</v>
      </c>
      <c r="AF14">
        <v>-99</v>
      </c>
      <c r="AG14">
        <v>-99</v>
      </c>
      <c r="AH14">
        <v>-99</v>
      </c>
      <c r="AI14">
        <v>-99</v>
      </c>
      <c r="AJ14">
        <v>848</v>
      </c>
      <c r="AK14">
        <v>3.1273584905660377</v>
      </c>
      <c r="AL14">
        <v>2.3549528301886791</v>
      </c>
      <c r="AM14">
        <v>0.17688679245283018</v>
      </c>
      <c r="AN14">
        <v>0</v>
      </c>
      <c r="AO14">
        <v>0</v>
      </c>
      <c r="AP14">
        <v>0</v>
      </c>
      <c r="AQ14">
        <v>5.6591981132075473</v>
      </c>
      <c r="AR14" t="str">
        <f>IF(A14="","",(IF(ISBLANK('Trust - Frontsheet'!$F$9),"",'Trust - Frontsheet'!$F$9)))</f>
        <v/>
      </c>
    </row>
    <row r="15" spans="1:44" x14ac:dyDescent="0.35">
      <c r="A15" t="s">
        <v>2327</v>
      </c>
      <c r="B15" t="s">
        <v>375</v>
      </c>
      <c r="C15" t="s">
        <v>13142</v>
      </c>
      <c r="D15" t="s">
        <v>14241</v>
      </c>
      <c r="F15">
        <v>2153.5</v>
      </c>
      <c r="G15">
        <v>1590.25</v>
      </c>
      <c r="H15">
        <v>1069.5</v>
      </c>
      <c r="I15">
        <v>1100.5</v>
      </c>
      <c r="J15">
        <v>0</v>
      </c>
      <c r="K15">
        <v>0</v>
      </c>
      <c r="L15">
        <v>-99</v>
      </c>
      <c r="M15">
        <v>-99</v>
      </c>
      <c r="N15">
        <v>1136</v>
      </c>
      <c r="O15">
        <v>1027</v>
      </c>
      <c r="P15">
        <v>802</v>
      </c>
      <c r="Q15">
        <v>802.25</v>
      </c>
      <c r="R15">
        <v>0</v>
      </c>
      <c r="S15">
        <v>0</v>
      </c>
      <c r="T15">
        <v>-99</v>
      </c>
      <c r="U15">
        <v>-99</v>
      </c>
      <c r="V15">
        <v>-99</v>
      </c>
      <c r="W15">
        <v>-99</v>
      </c>
      <c r="X15">
        <v>-99</v>
      </c>
      <c r="Y15">
        <v>-99</v>
      </c>
      <c r="Z15">
        <v>0.73844903645228699</v>
      </c>
      <c r="AA15">
        <v>1.0289855072463767</v>
      </c>
      <c r="AB15">
        <v>-99</v>
      </c>
      <c r="AC15">
        <v>-99</v>
      </c>
      <c r="AD15">
        <v>0.90404929577464788</v>
      </c>
      <c r="AE15">
        <v>1.0003117206982544</v>
      </c>
      <c r="AF15">
        <v>-99</v>
      </c>
      <c r="AG15">
        <v>-99</v>
      </c>
      <c r="AH15">
        <v>-99</v>
      </c>
      <c r="AI15">
        <v>-99</v>
      </c>
      <c r="AJ15">
        <v>675</v>
      </c>
      <c r="AK15">
        <v>3.8774074074074072</v>
      </c>
      <c r="AL15">
        <v>2.818888888888889</v>
      </c>
      <c r="AM15">
        <v>0</v>
      </c>
      <c r="AN15">
        <v>0</v>
      </c>
      <c r="AO15">
        <v>0</v>
      </c>
      <c r="AP15">
        <v>0</v>
      </c>
      <c r="AQ15">
        <v>6.6962962962962962</v>
      </c>
      <c r="AR15" t="str">
        <f>IF(A15="","",(IF(ISBLANK('Trust - Frontsheet'!$F$9),"",'Trust - Frontsheet'!$F$9)))</f>
        <v/>
      </c>
    </row>
    <row r="16" spans="1:44" x14ac:dyDescent="0.35">
      <c r="A16" t="s">
        <v>2327</v>
      </c>
      <c r="B16" t="s">
        <v>375</v>
      </c>
      <c r="C16" t="s">
        <v>13143</v>
      </c>
      <c r="D16" t="s">
        <v>14307</v>
      </c>
      <c r="E16" t="s">
        <v>14370</v>
      </c>
      <c r="F16">
        <v>1294.5</v>
      </c>
      <c r="G16">
        <v>867.83333333333337</v>
      </c>
      <c r="H16">
        <v>1323</v>
      </c>
      <c r="I16">
        <v>1679.5</v>
      </c>
      <c r="J16">
        <v>90</v>
      </c>
      <c r="K16">
        <v>67.5</v>
      </c>
      <c r="L16">
        <v>-99</v>
      </c>
      <c r="M16">
        <v>-99</v>
      </c>
      <c r="N16">
        <v>805</v>
      </c>
      <c r="O16">
        <v>735</v>
      </c>
      <c r="P16">
        <v>747.5</v>
      </c>
      <c r="Q16">
        <v>678.5</v>
      </c>
      <c r="R16">
        <v>0</v>
      </c>
      <c r="S16">
        <v>0</v>
      </c>
      <c r="T16">
        <v>-99</v>
      </c>
      <c r="U16">
        <v>-99</v>
      </c>
      <c r="V16">
        <v>-99</v>
      </c>
      <c r="W16">
        <v>-99</v>
      </c>
      <c r="X16">
        <v>-99</v>
      </c>
      <c r="Y16">
        <v>-99</v>
      </c>
      <c r="Z16">
        <v>0.67040041199948508</v>
      </c>
      <c r="AA16">
        <v>1.2694633408919123</v>
      </c>
      <c r="AB16">
        <v>0.75</v>
      </c>
      <c r="AC16">
        <v>-99</v>
      </c>
      <c r="AD16">
        <v>0.91304347826086951</v>
      </c>
      <c r="AE16">
        <v>0.90769230769230769</v>
      </c>
      <c r="AF16">
        <v>-99</v>
      </c>
      <c r="AG16">
        <v>-99</v>
      </c>
      <c r="AH16">
        <v>-99</v>
      </c>
      <c r="AI16">
        <v>-99</v>
      </c>
      <c r="AJ16">
        <v>518</v>
      </c>
      <c r="AK16">
        <v>3.0942728442728447</v>
      </c>
      <c r="AL16">
        <v>4.5521235521235521</v>
      </c>
      <c r="AM16">
        <v>0.1303088803088803</v>
      </c>
      <c r="AN16">
        <v>0</v>
      </c>
      <c r="AO16">
        <v>0</v>
      </c>
      <c r="AP16">
        <v>0</v>
      </c>
      <c r="AQ16">
        <v>7.7767052767052771</v>
      </c>
      <c r="AR16" t="str">
        <f>IF(A16="","",(IF(ISBLANK('Trust - Frontsheet'!$F$9),"",'Trust - Frontsheet'!$F$9)))</f>
        <v/>
      </c>
    </row>
    <row r="17" spans="1:44" x14ac:dyDescent="0.35">
      <c r="A17" t="s">
        <v>2327</v>
      </c>
      <c r="B17" t="s">
        <v>375</v>
      </c>
      <c r="C17" t="s">
        <v>9142</v>
      </c>
      <c r="D17" t="s">
        <v>14342</v>
      </c>
      <c r="F17">
        <v>2985</v>
      </c>
      <c r="G17">
        <v>2278.8333333333335</v>
      </c>
      <c r="H17">
        <v>2238.5</v>
      </c>
      <c r="I17">
        <v>1647</v>
      </c>
      <c r="J17">
        <v>0</v>
      </c>
      <c r="K17">
        <v>0</v>
      </c>
      <c r="L17">
        <v>-99</v>
      </c>
      <c r="M17">
        <v>-99</v>
      </c>
      <c r="N17">
        <v>1642.25</v>
      </c>
      <c r="O17">
        <v>1354.75</v>
      </c>
      <c r="P17">
        <v>1560</v>
      </c>
      <c r="Q17">
        <v>1298.5</v>
      </c>
      <c r="R17">
        <v>0</v>
      </c>
      <c r="S17">
        <v>0</v>
      </c>
      <c r="T17">
        <v>-99</v>
      </c>
      <c r="U17">
        <v>-99</v>
      </c>
      <c r="V17">
        <v>-99</v>
      </c>
      <c r="W17">
        <v>-99</v>
      </c>
      <c r="X17">
        <v>-99</v>
      </c>
      <c r="Y17">
        <v>-99</v>
      </c>
      <c r="Z17">
        <v>0.76342825237297607</v>
      </c>
      <c r="AA17">
        <v>0.73576055394237216</v>
      </c>
      <c r="AB17">
        <v>-99</v>
      </c>
      <c r="AC17">
        <v>-99</v>
      </c>
      <c r="AD17">
        <v>0.82493530217689148</v>
      </c>
      <c r="AE17">
        <v>0.83237179487179491</v>
      </c>
      <c r="AF17">
        <v>-99</v>
      </c>
      <c r="AG17">
        <v>-99</v>
      </c>
      <c r="AH17">
        <v>-99</v>
      </c>
      <c r="AI17">
        <v>-99</v>
      </c>
      <c r="AJ17">
        <v>729</v>
      </c>
      <c r="AK17">
        <v>4.9843392775491546</v>
      </c>
      <c r="AL17">
        <v>4.040466392318244</v>
      </c>
      <c r="AM17">
        <v>0</v>
      </c>
      <c r="AN17">
        <v>0</v>
      </c>
      <c r="AO17">
        <v>0</v>
      </c>
      <c r="AP17">
        <v>0</v>
      </c>
      <c r="AQ17">
        <v>9.0248056698673995</v>
      </c>
      <c r="AR17" t="str">
        <f>IF(A17="","",(IF(ISBLANK('Trust - Frontsheet'!$F$9),"",'Trust - Frontsheet'!$F$9)))</f>
        <v/>
      </c>
    </row>
    <row r="18" spans="1:44" x14ac:dyDescent="0.35">
      <c r="A18" t="s">
        <v>2327</v>
      </c>
      <c r="B18" t="s">
        <v>375</v>
      </c>
      <c r="C18" t="s">
        <v>13137</v>
      </c>
      <c r="D18" t="s">
        <v>14270</v>
      </c>
      <c r="F18">
        <v>3829.5</v>
      </c>
      <c r="G18">
        <v>3285.5</v>
      </c>
      <c r="H18">
        <v>1327</v>
      </c>
      <c r="I18">
        <v>1205.75</v>
      </c>
      <c r="J18">
        <v>0</v>
      </c>
      <c r="K18">
        <v>46</v>
      </c>
      <c r="L18">
        <v>-99</v>
      </c>
      <c r="M18">
        <v>-99</v>
      </c>
      <c r="N18">
        <v>3519</v>
      </c>
      <c r="O18">
        <v>3392.5</v>
      </c>
      <c r="P18">
        <v>1085.6666666666699</v>
      </c>
      <c r="Q18">
        <v>1097.9166666666667</v>
      </c>
      <c r="R18">
        <v>0</v>
      </c>
      <c r="S18">
        <v>0</v>
      </c>
      <c r="T18">
        <v>-99</v>
      </c>
      <c r="U18">
        <v>-99</v>
      </c>
      <c r="V18">
        <v>-99</v>
      </c>
      <c r="W18">
        <v>-99</v>
      </c>
      <c r="X18">
        <v>-99</v>
      </c>
      <c r="Y18">
        <v>-99</v>
      </c>
      <c r="Z18">
        <v>0.85794490142316226</v>
      </c>
      <c r="AA18">
        <v>0.90862848530519968</v>
      </c>
      <c r="AB18">
        <v>-99</v>
      </c>
      <c r="AC18">
        <v>-99</v>
      </c>
      <c r="AD18">
        <v>0.96405228758169936</v>
      </c>
      <c r="AE18">
        <v>1.011283389622349</v>
      </c>
      <c r="AF18">
        <v>-99</v>
      </c>
      <c r="AG18">
        <v>-99</v>
      </c>
      <c r="AH18">
        <v>-99</v>
      </c>
      <c r="AI18">
        <v>-99</v>
      </c>
      <c r="AJ18">
        <v>1273</v>
      </c>
      <c r="AK18">
        <v>5.245875883739199</v>
      </c>
      <c r="AL18">
        <v>1.8096360303744439</v>
      </c>
      <c r="AM18">
        <v>3.6135113904163393E-2</v>
      </c>
      <c r="AN18">
        <v>0</v>
      </c>
      <c r="AO18">
        <v>0</v>
      </c>
      <c r="AP18">
        <v>0</v>
      </c>
      <c r="AQ18">
        <v>7.091647028017805</v>
      </c>
      <c r="AR18" t="str">
        <f>IF(A18="","",(IF(ISBLANK('Trust - Frontsheet'!$F$9),"",'Trust - Frontsheet'!$F$9)))</f>
        <v/>
      </c>
    </row>
    <row r="19" spans="1:44" x14ac:dyDescent="0.35">
      <c r="A19" t="s">
        <v>2327</v>
      </c>
      <c r="B19" t="s">
        <v>375</v>
      </c>
      <c r="C19" t="s">
        <v>12236</v>
      </c>
      <c r="D19" t="s">
        <v>14216</v>
      </c>
      <c r="F19">
        <v>2739.5</v>
      </c>
      <c r="G19">
        <v>2467.4166666666665</v>
      </c>
      <c r="H19">
        <v>1359</v>
      </c>
      <c r="I19">
        <v>1506.5</v>
      </c>
      <c r="J19">
        <v>0</v>
      </c>
      <c r="K19">
        <v>0</v>
      </c>
      <c r="L19">
        <v>-99</v>
      </c>
      <c r="M19">
        <v>-99</v>
      </c>
      <c r="N19">
        <v>1978</v>
      </c>
      <c r="O19">
        <v>1860.25</v>
      </c>
      <c r="P19">
        <v>828</v>
      </c>
      <c r="Q19">
        <v>769.75</v>
      </c>
      <c r="R19">
        <v>92</v>
      </c>
      <c r="S19">
        <v>0</v>
      </c>
      <c r="T19">
        <v>-99</v>
      </c>
      <c r="U19">
        <v>-99</v>
      </c>
      <c r="V19">
        <v>-99</v>
      </c>
      <c r="W19">
        <v>-99</v>
      </c>
      <c r="X19">
        <v>-99</v>
      </c>
      <c r="Y19">
        <v>-99</v>
      </c>
      <c r="Z19">
        <v>0.90068138954797095</v>
      </c>
      <c r="AA19">
        <v>1.1085356880058868</v>
      </c>
      <c r="AB19">
        <v>-99</v>
      </c>
      <c r="AC19">
        <v>-99</v>
      </c>
      <c r="AD19">
        <v>0.94047017189079873</v>
      </c>
      <c r="AE19">
        <v>0.92964975845410625</v>
      </c>
      <c r="AF19">
        <v>0</v>
      </c>
      <c r="AG19">
        <v>-99</v>
      </c>
      <c r="AH19">
        <v>-99</v>
      </c>
      <c r="AI19">
        <v>-99</v>
      </c>
      <c r="AJ19">
        <v>820</v>
      </c>
      <c r="AK19">
        <v>5.2776422764227631</v>
      </c>
      <c r="AL19">
        <v>2.7759146341463414</v>
      </c>
      <c r="AM19">
        <v>0</v>
      </c>
      <c r="AN19">
        <v>0</v>
      </c>
      <c r="AO19">
        <v>0</v>
      </c>
      <c r="AP19">
        <v>0</v>
      </c>
      <c r="AQ19">
        <v>8.0535569105691049</v>
      </c>
      <c r="AR19" t="str">
        <f>IF(A19="","",(IF(ISBLANK('Trust - Frontsheet'!$F$9),"",'Trust - Frontsheet'!$F$9)))</f>
        <v/>
      </c>
    </row>
    <row r="20" spans="1:44" x14ac:dyDescent="0.35">
      <c r="A20" t="s">
        <v>14439</v>
      </c>
      <c r="B20" t="s">
        <v>2332</v>
      </c>
      <c r="C20" t="s">
        <v>8752</v>
      </c>
      <c r="D20" t="s">
        <v>14258</v>
      </c>
      <c r="F20">
        <v>984.25</v>
      </c>
      <c r="G20">
        <v>983.5</v>
      </c>
      <c r="H20">
        <v>1131</v>
      </c>
      <c r="I20">
        <v>1131</v>
      </c>
      <c r="J20">
        <v>0</v>
      </c>
      <c r="K20">
        <v>0</v>
      </c>
      <c r="L20">
        <v>-99</v>
      </c>
      <c r="M20">
        <v>-99</v>
      </c>
      <c r="N20">
        <v>713</v>
      </c>
      <c r="O20">
        <v>724.5</v>
      </c>
      <c r="P20">
        <v>724.5</v>
      </c>
      <c r="Q20">
        <v>713</v>
      </c>
      <c r="R20">
        <v>0</v>
      </c>
      <c r="S20">
        <v>0</v>
      </c>
      <c r="T20">
        <v>-99</v>
      </c>
      <c r="U20">
        <v>-99</v>
      </c>
      <c r="V20">
        <v>-99</v>
      </c>
      <c r="W20">
        <v>-99</v>
      </c>
      <c r="X20">
        <v>-99</v>
      </c>
      <c r="Y20">
        <v>-99</v>
      </c>
      <c r="Z20">
        <v>0.99923799847599692</v>
      </c>
      <c r="AA20">
        <v>1</v>
      </c>
      <c r="AB20">
        <v>-99</v>
      </c>
      <c r="AC20">
        <v>-99</v>
      </c>
      <c r="AD20">
        <v>1.0161290322580645</v>
      </c>
      <c r="AE20">
        <v>0.98412698412698407</v>
      </c>
      <c r="AF20">
        <v>-99</v>
      </c>
      <c r="AG20">
        <v>-99</v>
      </c>
      <c r="AH20">
        <v>-99</v>
      </c>
      <c r="AI20">
        <v>-99</v>
      </c>
      <c r="AJ20">
        <v>636</v>
      </c>
      <c r="AK20">
        <v>2.6855345911949686</v>
      </c>
      <c r="AL20">
        <v>2.89937106918239</v>
      </c>
      <c r="AM20">
        <v>0</v>
      </c>
      <c r="AN20">
        <v>0</v>
      </c>
      <c r="AO20">
        <v>0</v>
      </c>
      <c r="AP20">
        <v>0</v>
      </c>
      <c r="AQ20">
        <v>5.5849056603773581</v>
      </c>
      <c r="AR20" t="str">
        <f>IF(A20="","",(IF(ISBLANK('Trust - Frontsheet'!$F$9),"",'Trust - Frontsheet'!$F$9)))</f>
        <v/>
      </c>
    </row>
    <row r="21" spans="1:44" x14ac:dyDescent="0.35">
      <c r="A21" t="s">
        <v>14439</v>
      </c>
      <c r="B21" t="s">
        <v>2332</v>
      </c>
      <c r="C21" t="s">
        <v>8755</v>
      </c>
      <c r="D21" t="s">
        <v>14258</v>
      </c>
      <c r="F21">
        <v>1153.75</v>
      </c>
      <c r="G21">
        <v>1115.75</v>
      </c>
      <c r="H21">
        <v>1480.25</v>
      </c>
      <c r="I21">
        <v>1415.0833333333333</v>
      </c>
      <c r="J21">
        <v>0</v>
      </c>
      <c r="K21">
        <v>0</v>
      </c>
      <c r="L21">
        <v>-99</v>
      </c>
      <c r="M21">
        <v>-99</v>
      </c>
      <c r="N21">
        <v>713</v>
      </c>
      <c r="O21">
        <v>713</v>
      </c>
      <c r="P21">
        <v>1104</v>
      </c>
      <c r="Q21">
        <v>999</v>
      </c>
      <c r="R21">
        <v>0</v>
      </c>
      <c r="S21">
        <v>0</v>
      </c>
      <c r="T21">
        <v>-99</v>
      </c>
      <c r="U21">
        <v>-99</v>
      </c>
      <c r="V21">
        <v>-99</v>
      </c>
      <c r="W21">
        <v>-99</v>
      </c>
      <c r="X21">
        <v>-99</v>
      </c>
      <c r="Y21">
        <v>-99</v>
      </c>
      <c r="Z21">
        <v>0.96706392199349944</v>
      </c>
      <c r="AA21">
        <v>0.95597590497100715</v>
      </c>
      <c r="AB21">
        <v>-99</v>
      </c>
      <c r="AC21">
        <v>-99</v>
      </c>
      <c r="AD21">
        <v>1</v>
      </c>
      <c r="AE21">
        <v>0.90489130434782605</v>
      </c>
      <c r="AF21">
        <v>-99</v>
      </c>
      <c r="AG21">
        <v>-99</v>
      </c>
      <c r="AH21">
        <v>-99</v>
      </c>
      <c r="AI21">
        <v>-99</v>
      </c>
      <c r="AJ21">
        <v>712</v>
      </c>
      <c r="AK21">
        <v>2.5684691011235956</v>
      </c>
      <c r="AL21">
        <v>3.3905664794007486</v>
      </c>
      <c r="AM21">
        <v>0</v>
      </c>
      <c r="AN21">
        <v>0</v>
      </c>
      <c r="AO21">
        <v>0</v>
      </c>
      <c r="AP21">
        <v>0</v>
      </c>
      <c r="AQ21">
        <v>5.9590355805243442</v>
      </c>
      <c r="AR21" t="str">
        <f>IF(A21="","",(IF(ISBLANK('Trust - Frontsheet'!$F$9),"",'Trust - Frontsheet'!$F$9)))</f>
        <v/>
      </c>
    </row>
    <row r="22" spans="1:44" x14ac:dyDescent="0.35">
      <c r="A22" t="s">
        <v>2327</v>
      </c>
      <c r="B22" t="s">
        <v>375</v>
      </c>
      <c r="C22" t="s">
        <v>10234</v>
      </c>
      <c r="D22" t="s">
        <v>14333</v>
      </c>
      <c r="F22">
        <v>1705</v>
      </c>
      <c r="G22">
        <v>1467.2833333333333</v>
      </c>
      <c r="H22">
        <v>1622</v>
      </c>
      <c r="I22">
        <v>1414.3333333333333</v>
      </c>
      <c r="J22">
        <v>0</v>
      </c>
      <c r="K22">
        <v>81.5</v>
      </c>
      <c r="L22">
        <v>-99</v>
      </c>
      <c r="M22">
        <v>-99</v>
      </c>
      <c r="N22">
        <v>1138.5</v>
      </c>
      <c r="O22">
        <v>991</v>
      </c>
      <c r="P22">
        <v>1127</v>
      </c>
      <c r="Q22">
        <v>1054</v>
      </c>
      <c r="R22">
        <v>0</v>
      </c>
      <c r="S22">
        <v>0</v>
      </c>
      <c r="T22">
        <v>-99</v>
      </c>
      <c r="U22">
        <v>-99</v>
      </c>
      <c r="V22">
        <v>-99</v>
      </c>
      <c r="W22">
        <v>-99</v>
      </c>
      <c r="X22">
        <v>-99</v>
      </c>
      <c r="Y22">
        <v>-99</v>
      </c>
      <c r="Z22">
        <v>0.86057673509286414</v>
      </c>
      <c r="AA22">
        <v>0.8719687628442252</v>
      </c>
      <c r="AB22">
        <v>-99</v>
      </c>
      <c r="AC22">
        <v>-99</v>
      </c>
      <c r="AD22">
        <v>0.87044356609574003</v>
      </c>
      <c r="AE22">
        <v>0.93522626441881096</v>
      </c>
      <c r="AF22">
        <v>-99</v>
      </c>
      <c r="AG22">
        <v>-99</v>
      </c>
      <c r="AH22">
        <v>-99</v>
      </c>
      <c r="AI22">
        <v>-99</v>
      </c>
      <c r="AJ22">
        <v>708</v>
      </c>
      <c r="AK22">
        <v>3.4721516007532958</v>
      </c>
      <c r="AL22">
        <v>3.4863465160075324</v>
      </c>
      <c r="AM22">
        <v>0.11511299435028248</v>
      </c>
      <c r="AN22">
        <v>0</v>
      </c>
      <c r="AO22">
        <v>0</v>
      </c>
      <c r="AP22">
        <v>0</v>
      </c>
      <c r="AQ22">
        <v>7.0736111111111111</v>
      </c>
      <c r="AR22" t="str">
        <f>IF(A22="","",(IF(ISBLANK('Trust - Frontsheet'!$F$9),"",'Trust - Frontsheet'!$F$9)))</f>
        <v/>
      </c>
    </row>
    <row r="23" spans="1:44" x14ac:dyDescent="0.35">
      <c r="A23" t="s">
        <v>2327</v>
      </c>
      <c r="B23" t="s">
        <v>375</v>
      </c>
      <c r="C23" t="s">
        <v>13145</v>
      </c>
      <c r="D23" t="s">
        <v>14327</v>
      </c>
      <c r="F23">
        <v>6070</v>
      </c>
      <c r="G23">
        <v>4693</v>
      </c>
      <c r="H23">
        <v>1650</v>
      </c>
      <c r="I23">
        <v>746.5</v>
      </c>
      <c r="J23">
        <v>0</v>
      </c>
      <c r="K23">
        <v>0</v>
      </c>
      <c r="L23">
        <v>-99</v>
      </c>
      <c r="M23">
        <v>-99</v>
      </c>
      <c r="N23">
        <v>5129</v>
      </c>
      <c r="O23">
        <v>4700.8</v>
      </c>
      <c r="P23">
        <v>1389.06666666667</v>
      </c>
      <c r="Q23">
        <v>718.06666666666672</v>
      </c>
      <c r="R23">
        <v>0</v>
      </c>
      <c r="S23">
        <v>0</v>
      </c>
      <c r="T23">
        <v>-99</v>
      </c>
      <c r="U23">
        <v>-99</v>
      </c>
      <c r="V23">
        <v>-99</v>
      </c>
      <c r="W23">
        <v>-99</v>
      </c>
      <c r="X23">
        <v>-99</v>
      </c>
      <c r="Y23">
        <v>-99</v>
      </c>
      <c r="Z23">
        <v>0.77314662273476109</v>
      </c>
      <c r="AA23">
        <v>0.45242424242424245</v>
      </c>
      <c r="AB23">
        <v>-99</v>
      </c>
      <c r="AC23">
        <v>-99</v>
      </c>
      <c r="AD23">
        <v>0.91651394033924749</v>
      </c>
      <c r="AE23">
        <v>0.51694183144557371</v>
      </c>
      <c r="AF23">
        <v>-99</v>
      </c>
      <c r="AG23">
        <v>-99</v>
      </c>
      <c r="AH23">
        <v>-99</v>
      </c>
      <c r="AI23">
        <v>-99</v>
      </c>
      <c r="AJ23">
        <v>378</v>
      </c>
      <c r="AK23">
        <v>24.851322751322748</v>
      </c>
      <c r="AL23">
        <v>3.8745149911816577</v>
      </c>
      <c r="AM23">
        <v>0</v>
      </c>
      <c r="AN23">
        <v>0</v>
      </c>
      <c r="AO23">
        <v>0</v>
      </c>
      <c r="AP23">
        <v>0</v>
      </c>
      <c r="AQ23">
        <v>28.72583774250441</v>
      </c>
      <c r="AR23" t="str">
        <f>IF(A23="","",(IF(ISBLANK('Trust - Frontsheet'!$F$9),"",'Trust - Frontsheet'!$F$9)))</f>
        <v/>
      </c>
    </row>
    <row r="24" spans="1:44" x14ac:dyDescent="0.35">
      <c r="A24" t="s">
        <v>2327</v>
      </c>
      <c r="B24" t="s">
        <v>375</v>
      </c>
      <c r="C24" t="s">
        <v>13135</v>
      </c>
      <c r="D24" t="s">
        <v>14321</v>
      </c>
      <c r="E24" t="s">
        <v>14219</v>
      </c>
      <c r="F24">
        <v>3184.25</v>
      </c>
      <c r="G24">
        <v>2285.25</v>
      </c>
      <c r="H24">
        <v>1028.5</v>
      </c>
      <c r="I24">
        <v>875</v>
      </c>
      <c r="J24">
        <v>0</v>
      </c>
      <c r="K24">
        <v>184</v>
      </c>
      <c r="L24">
        <v>-99</v>
      </c>
      <c r="M24">
        <v>-99</v>
      </c>
      <c r="N24">
        <v>3186.5</v>
      </c>
      <c r="O24">
        <v>2261</v>
      </c>
      <c r="P24">
        <v>447</v>
      </c>
      <c r="Q24">
        <v>410</v>
      </c>
      <c r="R24">
        <v>34.5</v>
      </c>
      <c r="S24">
        <v>0</v>
      </c>
      <c r="T24">
        <v>-99</v>
      </c>
      <c r="U24">
        <v>-99</v>
      </c>
      <c r="V24">
        <v>-99</v>
      </c>
      <c r="W24">
        <v>-99</v>
      </c>
      <c r="X24">
        <v>-99</v>
      </c>
      <c r="Y24">
        <v>-99</v>
      </c>
      <c r="Z24">
        <v>0.71767292141006511</v>
      </c>
      <c r="AA24">
        <v>0.85075352455031594</v>
      </c>
      <c r="AB24">
        <v>-99</v>
      </c>
      <c r="AC24">
        <v>-99</v>
      </c>
      <c r="AD24">
        <v>0.70955593911815473</v>
      </c>
      <c r="AE24">
        <v>0.91722595078299773</v>
      </c>
      <c r="AF24">
        <v>0</v>
      </c>
      <c r="AG24">
        <v>-99</v>
      </c>
      <c r="AH24">
        <v>-99</v>
      </c>
      <c r="AI24">
        <v>-99</v>
      </c>
      <c r="AJ24">
        <v>636</v>
      </c>
      <c r="AK24">
        <v>7.1481918238993707</v>
      </c>
      <c r="AL24">
        <v>2.0204402515723272</v>
      </c>
      <c r="AM24">
        <v>0.28930817610062892</v>
      </c>
      <c r="AN24">
        <v>0</v>
      </c>
      <c r="AO24">
        <v>0</v>
      </c>
      <c r="AP24">
        <v>0</v>
      </c>
      <c r="AQ24">
        <v>9.4579402515723263</v>
      </c>
      <c r="AR24" t="str">
        <f>IF(A24="","",(IF(ISBLANK('Trust - Frontsheet'!$F$9),"",'Trust - Frontsheet'!$F$9)))</f>
        <v/>
      </c>
    </row>
    <row r="25" spans="1:44" x14ac:dyDescent="0.35">
      <c r="A25" t="s">
        <v>2327</v>
      </c>
      <c r="B25" t="s">
        <v>375</v>
      </c>
      <c r="C25" t="s">
        <v>12232</v>
      </c>
      <c r="D25" t="s">
        <v>14285</v>
      </c>
      <c r="F25">
        <v>3056.5</v>
      </c>
      <c r="G25">
        <v>2924.4166666666665</v>
      </c>
      <c r="H25">
        <v>2033.75</v>
      </c>
      <c r="I25">
        <v>1827.25</v>
      </c>
      <c r="J25">
        <v>0</v>
      </c>
      <c r="K25">
        <v>0</v>
      </c>
      <c r="L25">
        <v>-99</v>
      </c>
      <c r="M25">
        <v>-99</v>
      </c>
      <c r="N25">
        <v>1883</v>
      </c>
      <c r="O25">
        <v>1784</v>
      </c>
      <c r="P25">
        <v>1794.5</v>
      </c>
      <c r="Q25">
        <v>1678</v>
      </c>
      <c r="R25">
        <v>0</v>
      </c>
      <c r="S25">
        <v>0</v>
      </c>
      <c r="T25">
        <v>-99</v>
      </c>
      <c r="U25">
        <v>-99</v>
      </c>
      <c r="V25">
        <v>-99</v>
      </c>
      <c r="W25">
        <v>-99</v>
      </c>
      <c r="X25">
        <v>-99</v>
      </c>
      <c r="Y25">
        <v>-99</v>
      </c>
      <c r="Z25">
        <v>0.95678608430121592</v>
      </c>
      <c r="AA25">
        <v>0.89846342962507686</v>
      </c>
      <c r="AB25">
        <v>-99</v>
      </c>
      <c r="AC25">
        <v>-99</v>
      </c>
      <c r="AD25">
        <v>0.94742432288900691</v>
      </c>
      <c r="AE25">
        <v>0.93507940930621347</v>
      </c>
      <c r="AF25">
        <v>-99</v>
      </c>
      <c r="AG25">
        <v>-99</v>
      </c>
      <c r="AH25">
        <v>-99</v>
      </c>
      <c r="AI25">
        <v>-99</v>
      </c>
      <c r="AJ25">
        <v>1154</v>
      </c>
      <c r="AK25">
        <v>4.0800837666088965</v>
      </c>
      <c r="AL25">
        <v>3.0374783362218372</v>
      </c>
      <c r="AM25">
        <v>0</v>
      </c>
      <c r="AN25">
        <v>0</v>
      </c>
      <c r="AO25">
        <v>0</v>
      </c>
      <c r="AP25">
        <v>0</v>
      </c>
      <c r="AQ25">
        <v>7.1175621028307328</v>
      </c>
      <c r="AR25" t="str">
        <f>IF(A25="","",(IF(ISBLANK('Trust - Frontsheet'!$F$9),"",'Trust - Frontsheet'!$F$9)))</f>
        <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0</v>
      </c>
      <c r="AK26">
        <v>-99</v>
      </c>
      <c r="AL26">
        <v>-99</v>
      </c>
      <c r="AM26">
        <v>-99</v>
      </c>
      <c r="AN26">
        <v>-99</v>
      </c>
      <c r="AO26">
        <v>-99</v>
      </c>
      <c r="AP26">
        <v>-99</v>
      </c>
      <c r="AQ26">
        <v>-99</v>
      </c>
      <c r="AR26" t="str">
        <f>IF(A26="","",(IF(ISBLANK('Trust - Frontsheet'!$F$9),"",'Trust - Frontsheet'!$F$9)))</f>
        <v/>
      </c>
    </row>
    <row r="27" spans="1:44" x14ac:dyDescent="0.35">
      <c r="A27" t="s">
        <v>2327</v>
      </c>
      <c r="B27" t="s">
        <v>375</v>
      </c>
      <c r="C27" t="s">
        <v>9009</v>
      </c>
      <c r="D27" t="s">
        <v>14175</v>
      </c>
      <c r="F27">
        <v>2795.25</v>
      </c>
      <c r="G27">
        <v>1903.75</v>
      </c>
      <c r="H27">
        <v>1063.5</v>
      </c>
      <c r="I27">
        <v>1270.75</v>
      </c>
      <c r="J27">
        <v>0</v>
      </c>
      <c r="K27">
        <v>0</v>
      </c>
      <c r="L27">
        <v>-99</v>
      </c>
      <c r="M27">
        <v>-99</v>
      </c>
      <c r="N27">
        <v>713</v>
      </c>
      <c r="O27">
        <v>1256</v>
      </c>
      <c r="P27">
        <v>724.5</v>
      </c>
      <c r="Q27">
        <v>942</v>
      </c>
      <c r="R27">
        <v>0</v>
      </c>
      <c r="S27">
        <v>0</v>
      </c>
      <c r="T27">
        <v>-99</v>
      </c>
      <c r="U27">
        <v>-99</v>
      </c>
      <c r="V27">
        <v>-99</v>
      </c>
      <c r="W27">
        <v>-99</v>
      </c>
      <c r="X27">
        <v>-99</v>
      </c>
      <c r="Y27">
        <v>-99</v>
      </c>
      <c r="Z27">
        <v>0.68106609426706022</v>
      </c>
      <c r="AA27">
        <v>1.1948754113775271</v>
      </c>
      <c r="AB27">
        <v>-99</v>
      </c>
      <c r="AC27">
        <v>-99</v>
      </c>
      <c r="AD27">
        <v>1.761570827489481</v>
      </c>
      <c r="AE27">
        <v>1.3002070393374741</v>
      </c>
      <c r="AF27">
        <v>-99</v>
      </c>
      <c r="AG27">
        <v>-99</v>
      </c>
      <c r="AH27">
        <v>-99</v>
      </c>
      <c r="AI27">
        <v>-99</v>
      </c>
      <c r="AJ27">
        <v>791</v>
      </c>
      <c r="AK27">
        <v>3.9946270543615676</v>
      </c>
      <c r="AL27">
        <v>2.7974083438685207</v>
      </c>
      <c r="AM27">
        <v>0</v>
      </c>
      <c r="AN27">
        <v>0</v>
      </c>
      <c r="AO27">
        <v>0</v>
      </c>
      <c r="AP27">
        <v>0</v>
      </c>
      <c r="AQ27">
        <v>6.7920353982300883</v>
      </c>
      <c r="AR27" t="str">
        <f>IF(A27="","",(IF(ISBLANK('Trust - Frontsheet'!$F$9),"",'Trust - Frontsheet'!$F$9)))</f>
        <v/>
      </c>
    </row>
    <row r="28" spans="1:44" x14ac:dyDescent="0.35">
      <c r="A28" t="s">
        <v>2327</v>
      </c>
      <c r="B28" t="s">
        <v>375</v>
      </c>
      <c r="C28" t="s">
        <v>13144</v>
      </c>
      <c r="D28" t="s">
        <v>14230</v>
      </c>
      <c r="F28">
        <v>9260</v>
      </c>
      <c r="G28">
        <v>8587.75</v>
      </c>
      <c r="H28">
        <v>1701</v>
      </c>
      <c r="I28">
        <v>1497.75</v>
      </c>
      <c r="J28">
        <v>0</v>
      </c>
      <c r="K28">
        <v>0</v>
      </c>
      <c r="L28">
        <v>-99</v>
      </c>
      <c r="M28">
        <v>-99</v>
      </c>
      <c r="N28">
        <v>9257.5</v>
      </c>
      <c r="O28">
        <v>8447</v>
      </c>
      <c r="P28">
        <v>1690.5</v>
      </c>
      <c r="Q28">
        <v>1485.75</v>
      </c>
      <c r="R28">
        <v>0</v>
      </c>
      <c r="S28">
        <v>0</v>
      </c>
      <c r="T28">
        <v>-99</v>
      </c>
      <c r="U28">
        <v>-99</v>
      </c>
      <c r="V28">
        <v>-99</v>
      </c>
      <c r="W28">
        <v>-99</v>
      </c>
      <c r="X28">
        <v>-99</v>
      </c>
      <c r="Y28">
        <v>-99</v>
      </c>
      <c r="Z28">
        <v>0.92740280777537798</v>
      </c>
      <c r="AA28">
        <v>0.88051146384479717</v>
      </c>
      <c r="AB28">
        <v>-99</v>
      </c>
      <c r="AC28">
        <v>-99</v>
      </c>
      <c r="AD28">
        <v>0.91244936537942212</v>
      </c>
      <c r="AE28">
        <v>0.8788819875776398</v>
      </c>
      <c r="AF28">
        <v>-99</v>
      </c>
      <c r="AG28">
        <v>-99</v>
      </c>
      <c r="AH28">
        <v>-99</v>
      </c>
      <c r="AI28">
        <v>-99</v>
      </c>
      <c r="AJ28">
        <v>611</v>
      </c>
      <c r="AK28">
        <v>27.880114566284778</v>
      </c>
      <c r="AL28">
        <v>4.8829787234042552</v>
      </c>
      <c r="AM28">
        <v>0</v>
      </c>
      <c r="AN28">
        <v>0</v>
      </c>
      <c r="AO28">
        <v>0</v>
      </c>
      <c r="AP28">
        <v>0</v>
      </c>
      <c r="AQ28">
        <v>32.763093289689031</v>
      </c>
      <c r="AR28" t="str">
        <f>IF(A28="","",(IF(ISBLANK('Trust - Frontsheet'!$F$9),"",'Trust - Frontsheet'!$F$9)))</f>
        <v/>
      </c>
    </row>
    <row r="29" spans="1:44" x14ac:dyDescent="0.35">
      <c r="A29" t="s">
        <v>2326</v>
      </c>
      <c r="B29" t="s">
        <v>717</v>
      </c>
      <c r="C29" t="s">
        <v>13131</v>
      </c>
      <c r="D29" t="s">
        <v>14258</v>
      </c>
      <c r="F29">
        <v>1449</v>
      </c>
      <c r="G29">
        <v>1444.5</v>
      </c>
      <c r="H29">
        <v>1268.75</v>
      </c>
      <c r="I29">
        <v>1458.75</v>
      </c>
      <c r="J29">
        <v>0</v>
      </c>
      <c r="K29">
        <v>116.5</v>
      </c>
      <c r="L29">
        <v>-99</v>
      </c>
      <c r="M29">
        <v>-99</v>
      </c>
      <c r="N29">
        <v>701.5</v>
      </c>
      <c r="O29">
        <v>701.5</v>
      </c>
      <c r="P29">
        <v>770.5</v>
      </c>
      <c r="Q29">
        <v>770.5</v>
      </c>
      <c r="R29">
        <v>0</v>
      </c>
      <c r="S29">
        <v>0</v>
      </c>
      <c r="T29">
        <v>-99</v>
      </c>
      <c r="U29">
        <v>-99</v>
      </c>
      <c r="V29">
        <v>-99</v>
      </c>
      <c r="W29">
        <v>-99</v>
      </c>
      <c r="X29">
        <v>-99</v>
      </c>
      <c r="Y29">
        <v>-99</v>
      </c>
      <c r="Z29">
        <v>0.99689440993788825</v>
      </c>
      <c r="AA29">
        <v>1.1497536945812807</v>
      </c>
      <c r="AB29">
        <v>-99</v>
      </c>
      <c r="AC29">
        <v>-99</v>
      </c>
      <c r="AD29">
        <v>1</v>
      </c>
      <c r="AE29">
        <v>1</v>
      </c>
      <c r="AF29">
        <v>-99</v>
      </c>
      <c r="AG29">
        <v>-99</v>
      </c>
      <c r="AH29">
        <v>-99</v>
      </c>
      <c r="AI29">
        <v>-99</v>
      </c>
      <c r="AJ29">
        <v>832</v>
      </c>
      <c r="AK29">
        <v>2.5793269230769229</v>
      </c>
      <c r="AL29">
        <v>2.6793870192307692</v>
      </c>
      <c r="AM29">
        <v>0.14002403846153846</v>
      </c>
      <c r="AN29">
        <v>0</v>
      </c>
      <c r="AO29">
        <v>0</v>
      </c>
      <c r="AP29">
        <v>0</v>
      </c>
      <c r="AQ29">
        <v>5.3987379807692308</v>
      </c>
      <c r="AR29" t="str">
        <f>IF(A29="","",(IF(ISBLANK('Trust - Frontsheet'!$F$9),"",'Trust - Frontsheet'!$F$9)))</f>
        <v/>
      </c>
    </row>
    <row r="30" spans="1:44" x14ac:dyDescent="0.35">
      <c r="A30" t="s">
        <v>2327</v>
      </c>
      <c r="B30" t="s">
        <v>375</v>
      </c>
      <c r="C30" t="s">
        <v>10230</v>
      </c>
      <c r="D30" t="s">
        <v>14251</v>
      </c>
      <c r="E30" t="s">
        <v>14233</v>
      </c>
      <c r="F30">
        <v>1461</v>
      </c>
      <c r="G30">
        <v>1276.5</v>
      </c>
      <c r="H30">
        <v>794.5</v>
      </c>
      <c r="I30">
        <v>743.5</v>
      </c>
      <c r="J30">
        <v>0</v>
      </c>
      <c r="K30">
        <v>11.5</v>
      </c>
      <c r="L30">
        <v>-99</v>
      </c>
      <c r="M30">
        <v>-99</v>
      </c>
      <c r="N30">
        <v>1081</v>
      </c>
      <c r="O30">
        <v>862.5</v>
      </c>
      <c r="P30">
        <v>954.5</v>
      </c>
      <c r="Q30">
        <v>906.2</v>
      </c>
      <c r="R30">
        <v>57.5</v>
      </c>
      <c r="S30">
        <v>0</v>
      </c>
      <c r="T30">
        <v>-99</v>
      </c>
      <c r="U30">
        <v>-99</v>
      </c>
      <c r="V30">
        <v>-99</v>
      </c>
      <c r="W30">
        <v>-99</v>
      </c>
      <c r="X30">
        <v>-99</v>
      </c>
      <c r="Y30">
        <v>-99</v>
      </c>
      <c r="Z30">
        <v>0.87371663244353182</v>
      </c>
      <c r="AA30">
        <v>0.93580868470736311</v>
      </c>
      <c r="AB30">
        <v>-99</v>
      </c>
      <c r="AC30">
        <v>-99</v>
      </c>
      <c r="AD30">
        <v>0.7978723404255319</v>
      </c>
      <c r="AE30">
        <v>0.94939759036144578</v>
      </c>
      <c r="AF30">
        <v>0</v>
      </c>
      <c r="AG30">
        <v>-99</v>
      </c>
      <c r="AH30">
        <v>-99</v>
      </c>
      <c r="AI30">
        <v>-99</v>
      </c>
      <c r="AJ30">
        <v>632</v>
      </c>
      <c r="AK30">
        <v>3.384493670886076</v>
      </c>
      <c r="AL30">
        <v>2.6102848101265823</v>
      </c>
      <c r="AM30">
        <v>1.8196202531645569E-2</v>
      </c>
      <c r="AN30">
        <v>0</v>
      </c>
      <c r="AO30">
        <v>0</v>
      </c>
      <c r="AP30">
        <v>0</v>
      </c>
      <c r="AQ30">
        <v>6.0129746835443036</v>
      </c>
      <c r="AR30" t="str">
        <f>IF(A30="","",(IF(ISBLANK('Trust - Frontsheet'!$F$9),"",'Trust - Frontsheet'!$F$9)))</f>
        <v/>
      </c>
    </row>
    <row r="31" spans="1:44" x14ac:dyDescent="0.35">
      <c r="A31" t="s">
        <v>2327</v>
      </c>
      <c r="B31" t="s">
        <v>375</v>
      </c>
      <c r="C31" t="s">
        <v>10233</v>
      </c>
      <c r="D31" t="s">
        <v>14333</v>
      </c>
      <c r="F31">
        <v>1888</v>
      </c>
      <c r="G31">
        <v>1738.7333333333333</v>
      </c>
      <c r="H31">
        <v>1527</v>
      </c>
      <c r="I31">
        <v>1358</v>
      </c>
      <c r="J31">
        <v>0</v>
      </c>
      <c r="K31">
        <v>3.5</v>
      </c>
      <c r="L31">
        <v>-99</v>
      </c>
      <c r="M31">
        <v>-99</v>
      </c>
      <c r="N31">
        <v>1115.5</v>
      </c>
      <c r="O31">
        <v>806.5</v>
      </c>
      <c r="P31">
        <v>1127</v>
      </c>
      <c r="Q31">
        <v>1060.5</v>
      </c>
      <c r="R31">
        <v>0</v>
      </c>
      <c r="S31">
        <v>0</v>
      </c>
      <c r="T31">
        <v>-99</v>
      </c>
      <c r="U31">
        <v>-99</v>
      </c>
      <c r="V31">
        <v>-99</v>
      </c>
      <c r="W31">
        <v>-99</v>
      </c>
      <c r="X31">
        <v>-99</v>
      </c>
      <c r="Y31">
        <v>-99</v>
      </c>
      <c r="Z31">
        <v>0.92093926553672312</v>
      </c>
      <c r="AA31">
        <v>0.88932547478716439</v>
      </c>
      <c r="AB31">
        <v>-99</v>
      </c>
      <c r="AC31">
        <v>-99</v>
      </c>
      <c r="AD31">
        <v>0.72299417301658453</v>
      </c>
      <c r="AE31">
        <v>0.94099378881987583</v>
      </c>
      <c r="AF31">
        <v>-99</v>
      </c>
      <c r="AG31">
        <v>-99</v>
      </c>
      <c r="AH31">
        <v>-99</v>
      </c>
      <c r="AI31">
        <v>-99</v>
      </c>
      <c r="AJ31">
        <v>708</v>
      </c>
      <c r="AK31">
        <v>3.5949623352165729</v>
      </c>
      <c r="AL31">
        <v>3.4159604519774009</v>
      </c>
      <c r="AM31">
        <v>4.9435028248587575E-3</v>
      </c>
      <c r="AN31">
        <v>0</v>
      </c>
      <c r="AO31">
        <v>0</v>
      </c>
      <c r="AP31">
        <v>0</v>
      </c>
      <c r="AQ31">
        <v>7.0158662900188329</v>
      </c>
      <c r="AR31" t="str">
        <f>IF(A31="","",(IF(ISBLANK('Trust - Frontsheet'!$F$9),"",'Trust - Frontsheet'!$F$9)))</f>
        <v/>
      </c>
    </row>
    <row r="32" spans="1:44" x14ac:dyDescent="0.35">
      <c r="A32" t="s">
        <v>2326</v>
      </c>
      <c r="B32" t="s">
        <v>717</v>
      </c>
      <c r="C32" t="s">
        <v>13132</v>
      </c>
      <c r="D32" t="s">
        <v>14187</v>
      </c>
      <c r="F32">
        <v>2150.25</v>
      </c>
      <c r="G32">
        <v>1307.75</v>
      </c>
      <c r="H32">
        <v>1468</v>
      </c>
      <c r="I32">
        <v>1019.5</v>
      </c>
      <c r="J32">
        <v>0</v>
      </c>
      <c r="K32">
        <v>0</v>
      </c>
      <c r="L32">
        <v>-99</v>
      </c>
      <c r="M32">
        <v>-99</v>
      </c>
      <c r="N32">
        <v>2139</v>
      </c>
      <c r="O32">
        <v>930</v>
      </c>
      <c r="P32">
        <v>1426</v>
      </c>
      <c r="Q32">
        <v>719.25</v>
      </c>
      <c r="R32">
        <v>0</v>
      </c>
      <c r="S32">
        <v>0</v>
      </c>
      <c r="T32">
        <v>-99</v>
      </c>
      <c r="U32">
        <v>-99</v>
      </c>
      <c r="V32">
        <v>-99</v>
      </c>
      <c r="W32">
        <v>-99</v>
      </c>
      <c r="X32">
        <v>-99</v>
      </c>
      <c r="Y32">
        <v>-99</v>
      </c>
      <c r="Z32">
        <v>0.60818509475642368</v>
      </c>
      <c r="AA32">
        <v>0.69448228882833785</v>
      </c>
      <c r="AB32">
        <v>-99</v>
      </c>
      <c r="AC32">
        <v>-99</v>
      </c>
      <c r="AD32">
        <v>0.43478260869565216</v>
      </c>
      <c r="AE32">
        <v>0.50438288920056096</v>
      </c>
      <c r="AF32">
        <v>-99</v>
      </c>
      <c r="AG32">
        <v>-99</v>
      </c>
      <c r="AH32">
        <v>-99</v>
      </c>
      <c r="AI32">
        <v>-99</v>
      </c>
      <c r="AJ32">
        <v>786</v>
      </c>
      <c r="AK32">
        <v>2.8470101781170483</v>
      </c>
      <c r="AL32">
        <v>2.212150127226463</v>
      </c>
      <c r="AM32">
        <v>0</v>
      </c>
      <c r="AN32">
        <v>0</v>
      </c>
      <c r="AO32">
        <v>0</v>
      </c>
      <c r="AP32">
        <v>0</v>
      </c>
      <c r="AQ32">
        <v>5.0591603053435117</v>
      </c>
      <c r="AR32" t="str">
        <f>IF(A32="","",(IF(ISBLANK('Trust - Frontsheet'!$F$9),"",'Trust - Frontsheet'!$F$9)))</f>
        <v/>
      </c>
    </row>
    <row r="33" spans="1:44" x14ac:dyDescent="0.35">
      <c r="A33" t="s">
        <v>14439</v>
      </c>
      <c r="B33" t="s">
        <v>2332</v>
      </c>
      <c r="C33" t="s">
        <v>10704</v>
      </c>
      <c r="D33" t="s">
        <v>14258</v>
      </c>
      <c r="F33">
        <v>770.5</v>
      </c>
      <c r="G33">
        <v>842.5</v>
      </c>
      <c r="H33">
        <v>969.75</v>
      </c>
      <c r="I33">
        <v>930.25</v>
      </c>
      <c r="J33">
        <v>0</v>
      </c>
      <c r="K33">
        <v>0</v>
      </c>
      <c r="L33">
        <v>-99</v>
      </c>
      <c r="M33">
        <v>-99</v>
      </c>
      <c r="N33">
        <v>690</v>
      </c>
      <c r="O33">
        <v>690</v>
      </c>
      <c r="P33">
        <v>356.5</v>
      </c>
      <c r="Q33">
        <v>632.5</v>
      </c>
      <c r="R33">
        <v>0</v>
      </c>
      <c r="S33">
        <v>0</v>
      </c>
      <c r="T33">
        <v>-99</v>
      </c>
      <c r="U33">
        <v>-99</v>
      </c>
      <c r="V33">
        <v>-99</v>
      </c>
      <c r="W33">
        <v>-99</v>
      </c>
      <c r="X33">
        <v>-99</v>
      </c>
      <c r="Y33">
        <v>-99</v>
      </c>
      <c r="Z33">
        <v>1.0934458144062298</v>
      </c>
      <c r="AA33">
        <v>0.95926785253931424</v>
      </c>
      <c r="AB33">
        <v>-99</v>
      </c>
      <c r="AC33">
        <v>-99</v>
      </c>
      <c r="AD33">
        <v>1</v>
      </c>
      <c r="AE33">
        <v>1.7741935483870968</v>
      </c>
      <c r="AF33">
        <v>-99</v>
      </c>
      <c r="AG33">
        <v>-99</v>
      </c>
      <c r="AH33">
        <v>-99</v>
      </c>
      <c r="AI33">
        <v>-99</v>
      </c>
      <c r="AJ33">
        <v>305</v>
      </c>
      <c r="AK33">
        <v>5.0245901639344259</v>
      </c>
      <c r="AL33">
        <v>5.1237704918032785</v>
      </c>
      <c r="AM33">
        <v>0</v>
      </c>
      <c r="AN33">
        <v>0</v>
      </c>
      <c r="AO33">
        <v>0</v>
      </c>
      <c r="AP33">
        <v>0</v>
      </c>
      <c r="AQ33">
        <v>10.148360655737704</v>
      </c>
      <c r="AR33" t="str">
        <f>IF(A33="","",(IF(ISBLANK('Trust - Frontsheet'!$F$9),"",'Trust - Frontsheet'!$F$9)))</f>
        <v/>
      </c>
    </row>
    <row r="34" spans="1:44" x14ac:dyDescent="0.35">
      <c r="A34" t="s">
        <v>2327</v>
      </c>
      <c r="B34" t="s">
        <v>375</v>
      </c>
      <c r="C34" t="s">
        <v>9608</v>
      </c>
      <c r="D34" t="s">
        <v>14303</v>
      </c>
      <c r="F34">
        <v>1395.75</v>
      </c>
      <c r="G34">
        <v>1311</v>
      </c>
      <c r="H34">
        <v>1125.5</v>
      </c>
      <c r="I34">
        <v>1204.2666666666667</v>
      </c>
      <c r="J34">
        <v>0</v>
      </c>
      <c r="K34">
        <v>36</v>
      </c>
      <c r="L34">
        <v>-99</v>
      </c>
      <c r="M34">
        <v>-99</v>
      </c>
      <c r="N34">
        <v>713</v>
      </c>
      <c r="O34">
        <v>713</v>
      </c>
      <c r="P34">
        <v>896</v>
      </c>
      <c r="Q34">
        <v>916.13333333333333</v>
      </c>
      <c r="R34">
        <v>0</v>
      </c>
      <c r="S34">
        <v>0</v>
      </c>
      <c r="T34">
        <v>-99</v>
      </c>
      <c r="U34">
        <v>-99</v>
      </c>
      <c r="V34">
        <v>-99</v>
      </c>
      <c r="W34">
        <v>-99</v>
      </c>
      <c r="X34">
        <v>-99</v>
      </c>
      <c r="Y34">
        <v>-99</v>
      </c>
      <c r="Z34">
        <v>0.939279957012359</v>
      </c>
      <c r="AA34">
        <v>1.0699837109432844</v>
      </c>
      <c r="AB34">
        <v>-99</v>
      </c>
      <c r="AC34">
        <v>-99</v>
      </c>
      <c r="AD34">
        <v>1</v>
      </c>
      <c r="AE34">
        <v>1.0224702380952382</v>
      </c>
      <c r="AF34">
        <v>-99</v>
      </c>
      <c r="AG34">
        <v>-99</v>
      </c>
      <c r="AH34">
        <v>-99</v>
      </c>
      <c r="AI34">
        <v>-99</v>
      </c>
      <c r="AJ34">
        <v>611</v>
      </c>
      <c r="AK34">
        <v>3.3126022913256956</v>
      </c>
      <c r="AL34">
        <v>3.4703764320785599</v>
      </c>
      <c r="AM34">
        <v>5.8919803600654665E-2</v>
      </c>
      <c r="AN34">
        <v>0</v>
      </c>
      <c r="AO34">
        <v>0</v>
      </c>
      <c r="AP34">
        <v>0</v>
      </c>
      <c r="AQ34">
        <v>6.8418985270049095</v>
      </c>
      <c r="AR34" t="str">
        <f>IF(A34="","",(IF(ISBLANK('Trust - Frontsheet'!$F$9),"",'Trust - Frontsheet'!$F$9)))</f>
        <v/>
      </c>
    </row>
    <row r="35" spans="1:44" x14ac:dyDescent="0.35">
      <c r="A35" t="s">
        <v>2327</v>
      </c>
      <c r="B35" t="s">
        <v>375</v>
      </c>
      <c r="C35" t="s">
        <v>13136</v>
      </c>
      <c r="D35" t="s">
        <v>14234</v>
      </c>
      <c r="F35">
        <v>1854</v>
      </c>
      <c r="G35">
        <v>1634.75</v>
      </c>
      <c r="H35">
        <v>1468.5</v>
      </c>
      <c r="I35">
        <v>1464.5</v>
      </c>
      <c r="J35">
        <v>0</v>
      </c>
      <c r="K35">
        <v>0</v>
      </c>
      <c r="L35">
        <v>-99</v>
      </c>
      <c r="M35">
        <v>-99</v>
      </c>
      <c r="N35">
        <v>1081</v>
      </c>
      <c r="O35">
        <v>945</v>
      </c>
      <c r="P35">
        <v>1161.5</v>
      </c>
      <c r="Q35">
        <v>1150.5</v>
      </c>
      <c r="R35">
        <v>0</v>
      </c>
      <c r="S35">
        <v>0</v>
      </c>
      <c r="T35">
        <v>-99</v>
      </c>
      <c r="U35">
        <v>-99</v>
      </c>
      <c r="V35">
        <v>-99</v>
      </c>
      <c r="W35">
        <v>-99</v>
      </c>
      <c r="X35">
        <v>-99</v>
      </c>
      <c r="Y35">
        <v>-99</v>
      </c>
      <c r="Z35">
        <v>0.88174217907227614</v>
      </c>
      <c r="AA35">
        <v>0.99727613210759281</v>
      </c>
      <c r="AB35">
        <v>-99</v>
      </c>
      <c r="AC35">
        <v>-99</v>
      </c>
      <c r="AD35">
        <v>0.87419056429232189</v>
      </c>
      <c r="AE35">
        <v>0.99052948773138183</v>
      </c>
      <c r="AF35">
        <v>-99</v>
      </c>
      <c r="AG35">
        <v>-99</v>
      </c>
      <c r="AH35">
        <v>-99</v>
      </c>
      <c r="AI35">
        <v>-99</v>
      </c>
      <c r="AJ35">
        <v>856</v>
      </c>
      <c r="AK35">
        <v>3.0137266355140189</v>
      </c>
      <c r="AL35">
        <v>3.0549065420560746</v>
      </c>
      <c r="AM35">
        <v>0</v>
      </c>
      <c r="AN35">
        <v>0</v>
      </c>
      <c r="AO35">
        <v>0</v>
      </c>
      <c r="AP35">
        <v>0</v>
      </c>
      <c r="AQ35">
        <v>6.068633177570093</v>
      </c>
      <c r="AR35" t="str">
        <f>IF(A35="","",(IF(ISBLANK('Trust - Frontsheet'!$F$9),"",'Trust - Frontsheet'!$F$9)))</f>
        <v/>
      </c>
    </row>
    <row r="36" spans="1:44" x14ac:dyDescent="0.35">
      <c r="A36" t="s">
        <v>2327</v>
      </c>
      <c r="B36" t="s">
        <v>375</v>
      </c>
      <c r="C36" t="s">
        <v>13139</v>
      </c>
      <c r="D36" t="s">
        <v>14249</v>
      </c>
      <c r="F36">
        <v>1506.5</v>
      </c>
      <c r="G36">
        <v>1139</v>
      </c>
      <c r="H36">
        <v>1069.5</v>
      </c>
      <c r="I36">
        <v>876.25</v>
      </c>
      <c r="J36">
        <v>0</v>
      </c>
      <c r="K36">
        <v>0</v>
      </c>
      <c r="L36">
        <v>-99</v>
      </c>
      <c r="M36">
        <v>-99</v>
      </c>
      <c r="N36">
        <v>724.5</v>
      </c>
      <c r="O36">
        <v>737</v>
      </c>
      <c r="P36">
        <v>920</v>
      </c>
      <c r="Q36">
        <v>783.5</v>
      </c>
      <c r="R36">
        <v>0</v>
      </c>
      <c r="S36">
        <v>0</v>
      </c>
      <c r="T36">
        <v>-99</v>
      </c>
      <c r="U36">
        <v>-99</v>
      </c>
      <c r="V36">
        <v>-99</v>
      </c>
      <c r="W36">
        <v>-99</v>
      </c>
      <c r="X36">
        <v>-99</v>
      </c>
      <c r="Y36">
        <v>-99</v>
      </c>
      <c r="Z36">
        <v>0.75605708596083643</v>
      </c>
      <c r="AA36">
        <v>0.81930808789153808</v>
      </c>
      <c r="AB36">
        <v>-99</v>
      </c>
      <c r="AC36">
        <v>-99</v>
      </c>
      <c r="AD36">
        <v>1.0172532781228434</v>
      </c>
      <c r="AE36">
        <v>0.85163043478260869</v>
      </c>
      <c r="AF36">
        <v>-99</v>
      </c>
      <c r="AG36">
        <v>-99</v>
      </c>
      <c r="AH36">
        <v>-99</v>
      </c>
      <c r="AI36">
        <v>-99</v>
      </c>
      <c r="AJ36">
        <v>476</v>
      </c>
      <c r="AK36">
        <v>3.9411764705882355</v>
      </c>
      <c r="AL36">
        <v>3.4868697478991595</v>
      </c>
      <c r="AM36">
        <v>0</v>
      </c>
      <c r="AN36">
        <v>0</v>
      </c>
      <c r="AO36">
        <v>0</v>
      </c>
      <c r="AP36">
        <v>0</v>
      </c>
      <c r="AQ36">
        <v>7.4280462184873945</v>
      </c>
      <c r="AR36" t="str">
        <f>IF(A36="","",(IF(ISBLANK('Trust - Frontsheet'!$F$9),"",'Trust - Frontsheet'!$F$9)))</f>
        <v/>
      </c>
    </row>
    <row r="37" spans="1:44" x14ac:dyDescent="0.35">
      <c r="A37" t="s">
        <v>2327</v>
      </c>
      <c r="B37" t="s">
        <v>375</v>
      </c>
      <c r="C37" t="s">
        <v>11098</v>
      </c>
      <c r="D37" t="s">
        <v>14234</v>
      </c>
      <c r="F37">
        <v>1697</v>
      </c>
      <c r="G37">
        <v>1630</v>
      </c>
      <c r="H37">
        <v>1530</v>
      </c>
      <c r="I37">
        <v>1586</v>
      </c>
      <c r="J37">
        <v>0</v>
      </c>
      <c r="K37">
        <v>22.5</v>
      </c>
      <c r="L37">
        <v>-99</v>
      </c>
      <c r="M37">
        <v>-99</v>
      </c>
      <c r="N37">
        <v>1115.5</v>
      </c>
      <c r="O37">
        <v>1035</v>
      </c>
      <c r="P37">
        <v>1150</v>
      </c>
      <c r="Q37">
        <v>1239</v>
      </c>
      <c r="R37">
        <v>0</v>
      </c>
      <c r="S37">
        <v>0</v>
      </c>
      <c r="T37">
        <v>-99</v>
      </c>
      <c r="U37">
        <v>-99</v>
      </c>
      <c r="V37">
        <v>-99</v>
      </c>
      <c r="W37">
        <v>-99</v>
      </c>
      <c r="X37">
        <v>-99</v>
      </c>
      <c r="Y37">
        <v>-99</v>
      </c>
      <c r="Z37">
        <v>0.96051856216853271</v>
      </c>
      <c r="AA37">
        <v>1.0366013071895426</v>
      </c>
      <c r="AB37">
        <v>-99</v>
      </c>
      <c r="AC37">
        <v>-99</v>
      </c>
      <c r="AD37">
        <v>0.92783505154639179</v>
      </c>
      <c r="AE37">
        <v>1.077391304347826</v>
      </c>
      <c r="AF37">
        <v>-99</v>
      </c>
      <c r="AG37">
        <v>-99</v>
      </c>
      <c r="AH37">
        <v>-99</v>
      </c>
      <c r="AI37">
        <v>-99</v>
      </c>
      <c r="AJ37">
        <v>843</v>
      </c>
      <c r="AK37">
        <v>3.1613285883748516</v>
      </c>
      <c r="AL37">
        <v>3.3511269276393834</v>
      </c>
      <c r="AM37">
        <v>2.6690391459074734E-2</v>
      </c>
      <c r="AN37">
        <v>0</v>
      </c>
      <c r="AO37">
        <v>0</v>
      </c>
      <c r="AP37">
        <v>0</v>
      </c>
      <c r="AQ37">
        <v>6.5391459074733094</v>
      </c>
      <c r="AR37" t="str">
        <f>IF(A37="","",(IF(ISBLANK('Trust - Frontsheet'!$F$9),"",'Trust - Frontsheet'!$F$9)))</f>
        <v/>
      </c>
    </row>
    <row r="38" spans="1:44" x14ac:dyDescent="0.35">
      <c r="A38" t="s">
        <v>2327</v>
      </c>
      <c r="B38" t="s">
        <v>375</v>
      </c>
      <c r="C38" t="s">
        <v>8750</v>
      </c>
      <c r="D38" t="s">
        <v>14219</v>
      </c>
      <c r="F38">
        <v>914.25</v>
      </c>
      <c r="G38">
        <v>800.25</v>
      </c>
      <c r="H38">
        <v>475</v>
      </c>
      <c r="I38">
        <v>371.5</v>
      </c>
      <c r="J38">
        <v>0</v>
      </c>
      <c r="K38">
        <v>0</v>
      </c>
      <c r="L38">
        <v>-99</v>
      </c>
      <c r="M38">
        <v>-99</v>
      </c>
      <c r="N38">
        <v>1320</v>
      </c>
      <c r="O38">
        <v>793.5</v>
      </c>
      <c r="P38">
        <v>392</v>
      </c>
      <c r="Q38">
        <v>302</v>
      </c>
      <c r="R38">
        <v>0</v>
      </c>
      <c r="S38">
        <v>0</v>
      </c>
      <c r="T38">
        <v>-99</v>
      </c>
      <c r="U38">
        <v>-99</v>
      </c>
      <c r="V38">
        <v>-99</v>
      </c>
      <c r="W38">
        <v>-99</v>
      </c>
      <c r="X38">
        <v>-99</v>
      </c>
      <c r="Y38">
        <v>-99</v>
      </c>
      <c r="Z38">
        <v>0.87530762920426575</v>
      </c>
      <c r="AA38">
        <v>0.78210526315789475</v>
      </c>
      <c r="AB38">
        <v>-99</v>
      </c>
      <c r="AC38">
        <v>-99</v>
      </c>
      <c r="AD38">
        <v>0.60113636363636369</v>
      </c>
      <c r="AE38">
        <v>0.77040816326530615</v>
      </c>
      <c r="AF38">
        <v>-99</v>
      </c>
      <c r="AG38">
        <v>-99</v>
      </c>
      <c r="AH38">
        <v>-99</v>
      </c>
      <c r="AI38">
        <v>-99</v>
      </c>
      <c r="AJ38">
        <v>404</v>
      </c>
      <c r="AK38">
        <v>3.9449257425742572</v>
      </c>
      <c r="AL38">
        <v>1.6670792079207921</v>
      </c>
      <c r="AM38">
        <v>0</v>
      </c>
      <c r="AN38">
        <v>0</v>
      </c>
      <c r="AO38">
        <v>0</v>
      </c>
      <c r="AP38">
        <v>0</v>
      </c>
      <c r="AQ38">
        <v>5.6120049504950495</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XGKKi3gLgZYFrSyZZaYIXS7ewCqL3HHImRoI4OJvdRUlh/6MxA84mHQ6Zqrv/pVPeMg4lH7ynViomb8JNytjEA==" saltValue="LlnMt9Nh5KrCkvkWz20iJ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D1" zoomScale="70" zoomScaleNormal="70" workbookViewId="0">
      <selection activeCell="AF15" sqref="AF1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99" t="s">
        <v>0</v>
      </c>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row>
    <row r="3" spans="1:47" ht="33" customHeight="1" x14ac:dyDescent="0.35">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0" t="str">
        <f>IF(ISBLANK(OrgNameSelection),"",OrgNameSelection)</f>
        <v>THE ROYAL WOLVERHAMPTON NHS TRUST</v>
      </c>
      <c r="G5" s="100"/>
      <c r="H5" s="100"/>
      <c r="I5" s="100"/>
      <c r="J5" s="10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1" t="s">
        <v>2</v>
      </c>
      <c r="G7" s="101"/>
      <c r="H7" s="101"/>
      <c r="I7" s="101"/>
      <c r="J7" s="101"/>
      <c r="K7" s="101"/>
      <c r="L7" s="101"/>
      <c r="M7" s="101"/>
      <c r="N7" s="101"/>
      <c r="O7" s="101"/>
      <c r="P7" s="101"/>
      <c r="Q7" s="101"/>
      <c r="R7" s="10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2" t="s">
        <v>3</v>
      </c>
      <c r="G8" s="102"/>
      <c r="H8" s="102"/>
      <c r="I8" s="102"/>
      <c r="J8" s="102"/>
      <c r="K8" s="102"/>
      <c r="L8" s="102"/>
      <c r="M8" s="102"/>
      <c r="N8" s="102"/>
      <c r="O8" s="102"/>
      <c r="P8" s="102"/>
      <c r="Q8" s="102"/>
      <c r="R8" s="10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3"/>
      <c r="G9" s="104"/>
      <c r="H9" s="104"/>
      <c r="I9" s="104"/>
      <c r="J9" s="104"/>
      <c r="K9" s="104"/>
      <c r="L9" s="104"/>
      <c r="M9" s="104"/>
      <c r="N9" s="104"/>
      <c r="O9" s="104"/>
      <c r="P9" s="104"/>
      <c r="Q9" s="104"/>
      <c r="R9" s="10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1"/>
      <c r="E10" s="91"/>
      <c r="F10" s="9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2"/>
      <c r="H10" s="92"/>
      <c r="I10" s="92"/>
      <c r="J10" s="92"/>
      <c r="K10" s="92"/>
      <c r="L10" s="92"/>
      <c r="M10" s="92"/>
      <c r="N10" s="92"/>
      <c r="O10" s="92"/>
      <c r="P10" s="92"/>
      <c r="Q10" s="92"/>
      <c r="R10" s="9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6"/>
      <c r="E11" s="116"/>
      <c r="F11" s="45" t="s">
        <v>4</v>
      </c>
      <c r="G11" s="33"/>
      <c r="H11" s="33"/>
      <c r="I11" s="93" t="s">
        <v>5</v>
      </c>
      <c r="J11" s="94"/>
      <c r="K11" s="94"/>
      <c r="L11" s="94"/>
      <c r="M11" s="94"/>
      <c r="N11" s="94"/>
      <c r="O11" s="94"/>
      <c r="P11" s="95"/>
      <c r="Q11" s="93" t="s">
        <v>6</v>
      </c>
      <c r="R11" s="94"/>
      <c r="S11" s="94"/>
      <c r="T11" s="94"/>
      <c r="U11" s="94"/>
      <c r="V11" s="94"/>
      <c r="W11" s="94"/>
      <c r="X11" s="95"/>
      <c r="Y11" s="93" t="s">
        <v>7</v>
      </c>
      <c r="Z11" s="117"/>
      <c r="AA11" s="117"/>
      <c r="AB11" s="118"/>
      <c r="AC11" s="96" t="s">
        <v>17</v>
      </c>
      <c r="AD11" s="93" t="s">
        <v>8</v>
      </c>
      <c r="AE11" s="94"/>
      <c r="AF11" s="94"/>
      <c r="AG11" s="94"/>
      <c r="AH11" s="94"/>
      <c r="AI11" s="94"/>
      <c r="AJ11" s="95"/>
      <c r="AK11" s="106" t="s">
        <v>5</v>
      </c>
      <c r="AL11" s="107"/>
      <c r="AM11" s="107"/>
      <c r="AN11" s="108"/>
      <c r="AO11" s="106" t="s">
        <v>6</v>
      </c>
      <c r="AP11" s="107"/>
      <c r="AQ11" s="107"/>
      <c r="AR11" s="108"/>
      <c r="AS11" s="109" t="s">
        <v>7</v>
      </c>
      <c r="AT11" s="110"/>
      <c r="AU11" s="46"/>
    </row>
    <row r="12" spans="1:47" ht="46.5" customHeight="1" x14ac:dyDescent="0.35">
      <c r="D12" s="106" t="s">
        <v>9</v>
      </c>
      <c r="E12" s="108"/>
      <c r="F12" s="111" t="s">
        <v>10</v>
      </c>
      <c r="G12" s="113" t="s">
        <v>14423</v>
      </c>
      <c r="H12" s="114"/>
      <c r="I12" s="115" t="s">
        <v>11</v>
      </c>
      <c r="J12" s="115"/>
      <c r="K12" s="115" t="s">
        <v>12</v>
      </c>
      <c r="L12" s="115"/>
      <c r="M12" s="106" t="s">
        <v>13</v>
      </c>
      <c r="N12" s="108"/>
      <c r="O12" s="106" t="s">
        <v>14</v>
      </c>
      <c r="P12" s="108"/>
      <c r="Q12" s="115" t="s">
        <v>11</v>
      </c>
      <c r="R12" s="115"/>
      <c r="S12" s="115" t="s">
        <v>12</v>
      </c>
      <c r="T12" s="115"/>
      <c r="U12" s="106" t="s">
        <v>13</v>
      </c>
      <c r="V12" s="108"/>
      <c r="W12" s="106" t="s">
        <v>14</v>
      </c>
      <c r="X12" s="108"/>
      <c r="Y12" s="106" t="s">
        <v>15</v>
      </c>
      <c r="Z12" s="118"/>
      <c r="AA12" s="106" t="s">
        <v>16</v>
      </c>
      <c r="AB12" s="118"/>
      <c r="AC12" s="97"/>
      <c r="AD12" s="96" t="s">
        <v>11</v>
      </c>
      <c r="AE12" s="96" t="s">
        <v>18</v>
      </c>
      <c r="AF12" s="96" t="s">
        <v>13</v>
      </c>
      <c r="AG12" s="96" t="s">
        <v>14</v>
      </c>
      <c r="AH12" s="96" t="s">
        <v>15</v>
      </c>
      <c r="AI12" s="96" t="s">
        <v>16</v>
      </c>
      <c r="AJ12" s="96" t="s">
        <v>19</v>
      </c>
      <c r="AK12" s="115" t="s">
        <v>20</v>
      </c>
      <c r="AL12" s="115" t="s">
        <v>21</v>
      </c>
      <c r="AM12" s="96" t="s">
        <v>22</v>
      </c>
      <c r="AN12" s="96" t="s">
        <v>23</v>
      </c>
      <c r="AO12" s="115" t="s">
        <v>20</v>
      </c>
      <c r="AP12" s="115" t="s">
        <v>21</v>
      </c>
      <c r="AQ12" s="96" t="s">
        <v>22</v>
      </c>
      <c r="AR12" s="96" t="s">
        <v>23</v>
      </c>
      <c r="AS12" s="96" t="s">
        <v>24</v>
      </c>
      <c r="AT12" s="96" t="s">
        <v>25</v>
      </c>
    </row>
    <row r="13" spans="1:47" ht="199.5" customHeight="1" x14ac:dyDescent="0.35">
      <c r="A13" t="s">
        <v>38</v>
      </c>
      <c r="D13" s="47" t="s">
        <v>26</v>
      </c>
      <c r="E13" s="48" t="s">
        <v>27</v>
      </c>
      <c r="F13" s="112"/>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19"/>
      <c r="AI13" s="98"/>
      <c r="AJ13" s="98"/>
      <c r="AK13" s="115"/>
      <c r="AL13" s="115"/>
      <c r="AM13" s="98"/>
      <c r="AN13" s="98"/>
      <c r="AO13" s="115"/>
      <c r="AP13" s="115"/>
      <c r="AQ13" s="98"/>
      <c r="AR13" s="98"/>
      <c r="AS13" s="120"/>
      <c r="AT13" s="120"/>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82481.966666666674</v>
      </c>
      <c r="J15" s="53">
        <f ca="1">SUM(INDIRECT("J16:J215"))</f>
        <v>71840.5</v>
      </c>
      <c r="K15" s="53">
        <f ca="1">SUM(INDIRECT("K16:K215"))</f>
        <v>49434.716666666674</v>
      </c>
      <c r="L15" s="53">
        <f ca="1">SUM(INDIRECT("L16:L215"))</f>
        <v>48996.25</v>
      </c>
      <c r="M15" s="53">
        <f ca="1">SUM(INDIRECT("M16:M215"))</f>
        <v>101.5</v>
      </c>
      <c r="N15" s="53">
        <f ca="1">SUM(INDIRECT("N16:N215"))</f>
        <v>1197.5</v>
      </c>
      <c r="O15" s="53">
        <f ca="1">SUM(INDIRECT("O16:O215"))</f>
        <v>0</v>
      </c>
      <c r="P15" s="53">
        <f ca="1">SUM(INDIRECT("P16:P215"))</f>
        <v>0</v>
      </c>
      <c r="Q15" s="53">
        <f ca="1">SUM(INDIRECT("Q16:Q215"))</f>
        <v>59376.75</v>
      </c>
      <c r="R15" s="53">
        <f ca="1">SUM(INDIRECT("R16:R215"))</f>
        <v>54499.71666666666</v>
      </c>
      <c r="S15" s="53">
        <f ca="1">SUM(INDIRECT("S16:S215"))</f>
        <v>39192.733333333337</v>
      </c>
      <c r="T15" s="53">
        <f ca="1">SUM(INDIRECT("T16:T215"))</f>
        <v>37155.983333333337</v>
      </c>
      <c r="U15" s="53">
        <f ca="1">SUM(INDIRECT("U16:U215"))</f>
        <v>322</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26877</v>
      </c>
      <c r="AD15" s="26">
        <f t="shared" ref="AD15" ca="1" si="0">IFERROR(IF(INDIRECT("$AC" &amp;ROW()) ="","",SUM(INDIRECT("J" &amp;ROW()),INDIRECT("R" &amp; ROW()))/INDIRECT("$AC" &amp;ROW())),"-")</f>
        <v>4.700681499671342</v>
      </c>
      <c r="AE15" s="26">
        <f t="shared" ref="AE15" ca="1" si="1">IFERROR(IF(INDIRECT("$AC"&amp;ROW())="","",SUM(INDIRECT("L"&amp;ROW()),INDIRECT("T"&amp;ROW()))/INDIRECT("$AC"&amp;ROW())),"-")</f>
        <v>3.2054259527973112</v>
      </c>
      <c r="AF15" s="26">
        <f t="shared" ref="AF15" ca="1" si="2">IFERROR(IF(INDIRECT("$AC" &amp;ROW())="","",SUM(INDIRECT("N" &amp;ROW()),INDIRECT("V" &amp;ROW()))/INDIRECT("$AC" &amp;ROW())),"-")</f>
        <v>4.4554823827064036E-2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7.9506622762957182</v>
      </c>
      <c r="AK15" s="28">
        <f ca="1">IFERROR(IF(INDIRECT("I" &amp;ROW())="","",INDIRECT("J" &amp;ROW())/INDIRECT("I" &amp;ROW())),"-")</f>
        <v>0.87098432425027039</v>
      </c>
      <c r="AL15" s="28">
        <f ca="1">IFERROR(IF(INDIRECT("K" &amp;ROW())="","",INDIRECT("L" &amp;ROW())/INDIRECT("K" &amp;ROW())),"-")</f>
        <v>0.99113038981039958</v>
      </c>
      <c r="AM15" s="29">
        <f t="shared" ref="AM15" ca="1" si="4">IFERROR(IF(INDIRECT("M" &amp;ROW())="","",INDIRECT("N" &amp;ROW())/INDIRECT("M" &amp;ROW())),"-")</f>
        <v>11.798029556650246</v>
      </c>
      <c r="AN15" s="29" t="str">
        <f t="shared" ref="AN15" ca="1" si="5">IFERROR(IF(INDIRECT("O" &amp;ROW())="","",INDIRECT("P" &amp;ROW())/INDIRECT("O" &amp;ROW())),"-")</f>
        <v>-</v>
      </c>
      <c r="AO15" s="29">
        <f t="shared" ref="AO15" ca="1" si="6">IFERROR(IF(INDIRECT("Q" &amp;ROW())="","",INDIRECT("R" &amp;ROW())/INDIRECT("Q" &amp;ROW())),"-")</f>
        <v>0.91786291211066051</v>
      </c>
      <c r="AP15" s="29">
        <f t="shared" ref="AP15" ca="1" si="7">IFERROR(IF(INDIRECT("S" &amp;ROW())="","",INDIRECT("T" &amp;ROW())/INDIRECT("S" &amp;ROW())),"-")</f>
        <v>0.94803245839790029</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1793</v>
      </c>
      <c r="J16" s="3">
        <v>1527.6833333333334</v>
      </c>
      <c r="K16" s="3">
        <v>1476.4</v>
      </c>
      <c r="L16" s="3">
        <v>1478.5</v>
      </c>
      <c r="M16" s="3">
        <v>11.5</v>
      </c>
      <c r="N16" s="3">
        <v>272</v>
      </c>
      <c r="O16" s="3"/>
      <c r="P16" s="3"/>
      <c r="Q16" s="3">
        <v>1104</v>
      </c>
      <c r="R16" s="3">
        <v>1069.5</v>
      </c>
      <c r="S16" s="3">
        <v>1239.75</v>
      </c>
      <c r="T16" s="3">
        <v>1193</v>
      </c>
      <c r="U16" s="3">
        <v>0</v>
      </c>
      <c r="V16" s="3">
        <v>0</v>
      </c>
      <c r="W16" s="3"/>
      <c r="X16" s="3"/>
      <c r="Y16" s="3"/>
      <c r="Z16" s="3"/>
      <c r="AA16" s="3"/>
      <c r="AB16" s="3"/>
      <c r="AC16" s="3">
        <v>797</v>
      </c>
      <c r="AD16" s="4">
        <f ca="1">IF(A16="","",IFERROR((VLOOKUP(A16,A16:AC216,10,0)+VLOOKUP(A16,A16:AC216,18,0))/VLOOKUP(A16,A16:AC216,29,0),"-"))</f>
        <v>3.2586992890004183</v>
      </c>
      <c r="AE16" s="4">
        <f ca="1">IF(A16="","",IFERROR((VLOOKUP(A16,A16:AC216,12,0)+VLOOKUP(A16,A16:AC216,20,0))/VLOOKUP(A16,A16:AC216,29,0),"-"))</f>
        <v>3.3519447929736512</v>
      </c>
      <c r="AF16" s="4">
        <f ca="1">IF(A16="","",IFERROR((VLOOKUP(A16,A16:AC216,14,0)+VLOOKUP(A16,A16:AC216,22,0))/VLOOKUP(A16,A16:AC216,29,0),"-"))</f>
        <v>0.34127979924717694</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6.951923881221246</v>
      </c>
      <c r="AK16" s="27">
        <f ca="1">IF(A16="","",IFERROR(VLOOKUP(A16,A16:AC216,10,0)/VLOOKUP(A16,A16:AC216,9,0),"-"))</f>
        <v>0.8520263989589143</v>
      </c>
      <c r="AL16" s="27">
        <f ca="1">IF(A16="","",IFERROR(VLOOKUP(A16,A16:AC216,12,0)/VLOOKUP(A16,A16:AC216,11,0),"-"))</f>
        <v>1.0014223787591439</v>
      </c>
      <c r="AM16" s="27">
        <f ca="1">IF(A16="","",IFERROR(VLOOKUP(A16,A16:AC216,14,0)/VLOOKUP(A16,A16:AC216,13,0),"-"))</f>
        <v>23.652173913043477</v>
      </c>
      <c r="AN16" s="27" t="str">
        <f ca="1">IF(A16="","",IFERROR(VLOOKUP(A16,A16:AC216,16,0)/VLOOKUP(A16,A16:AC216,15,0),"-"))</f>
        <v>-</v>
      </c>
      <c r="AO16" s="27">
        <f ca="1">IF(A16="","",IFERROR(VLOOKUP(A16,A16:AC216,18,0)/VLOOKUP(A16,A16:AC216,17,0),"-"))</f>
        <v>0.96875</v>
      </c>
      <c r="AP16" s="27">
        <f ca="1">IF(A16="","",IFERROR(VLOOKUP(A16,A16:AC216,20,0)/VLOOKUP(A16,A16:AC216,19,0),"-"))</f>
        <v>0.96229078443234528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1780.5</v>
      </c>
      <c r="J17" s="1">
        <v>1583.25</v>
      </c>
      <c r="K17" s="1">
        <v>1647.75</v>
      </c>
      <c r="L17" s="1">
        <v>1744.9166666666667</v>
      </c>
      <c r="M17" s="1">
        <v>0</v>
      </c>
      <c r="N17" s="1">
        <v>23</v>
      </c>
      <c r="O17" s="1"/>
      <c r="P17" s="1"/>
      <c r="Q17" s="5">
        <v>1023.5</v>
      </c>
      <c r="R17" s="5">
        <v>943</v>
      </c>
      <c r="S17" s="6">
        <v>1210.25</v>
      </c>
      <c r="T17" s="5">
        <v>1261</v>
      </c>
      <c r="U17" s="5">
        <v>69</v>
      </c>
      <c r="V17" s="6">
        <v>0</v>
      </c>
      <c r="W17" s="6"/>
      <c r="X17" s="6"/>
      <c r="Y17" s="6"/>
      <c r="Z17" s="6"/>
      <c r="AA17" s="6"/>
      <c r="AB17" s="6"/>
      <c r="AC17" s="6">
        <v>770</v>
      </c>
      <c r="AD17" s="4">
        <f t="shared" ref="AD17:AD80" ca="1" si="13">IF(A17="","",IFERROR((VLOOKUP(A17,A17:AC217,10,0)+VLOOKUP(A17,A17:AC217,18,0))/VLOOKUP(A17,A17:AC217,29,0),"-"))</f>
        <v>3.2808441558441559</v>
      </c>
      <c r="AE17" s="4">
        <f t="shared" ref="AE17:AE80" ca="1" si="14">IF(A17="","",IFERROR((VLOOKUP(A17,A17:AC217,12,0)+VLOOKUP(A17,A17:AC217,20,0))/VLOOKUP(A17,A17:AC217,29,0),"-"))</f>
        <v>3.9037878787878793</v>
      </c>
      <c r="AF17" s="4">
        <f t="shared" ref="AF17:AF80" ca="1" si="15">IF(A17="","",IFERROR((VLOOKUP(A17,A17:AC217,14,0)+VLOOKUP(A17,A17:AC217,22,0))/VLOOKUP(A17,A17:AC217,29,0),"-"))</f>
        <v>2.987012987012987E-2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7.2145021645021652</v>
      </c>
      <c r="AK17" s="27">
        <f t="shared" ref="AK17:AK80" ca="1" si="20">IF(A17="","",IFERROR(VLOOKUP(A17,A17:AC217,10,0)/VLOOKUP(A17,A17:AC217,9,0),"-"))</f>
        <v>0.88921651221566977</v>
      </c>
      <c r="AL17" s="27">
        <f t="shared" ref="AL17:AL80" ca="1" si="21">IF(A17="","",IFERROR(VLOOKUP(A17,A17:AC217,12,0)/VLOOKUP(A17,A17:AC217,11,0),"-"))</f>
        <v>1.0589693015728519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0.9213483146067416</v>
      </c>
      <c r="AP17" s="27">
        <f t="shared" ref="AP17:AP80" ca="1" si="25">IF(A17="","",IFERROR(VLOOKUP(A17,A17:AC217,20,0)/VLOOKUP(A17,A17:AC217,19,0),"-"))</f>
        <v>1.0419334848171866</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1471.5</v>
      </c>
      <c r="J18" s="5">
        <v>1153</v>
      </c>
      <c r="K18" s="5">
        <v>1201.25</v>
      </c>
      <c r="L18" s="5">
        <v>1231</v>
      </c>
      <c r="M18" s="5">
        <v>0</v>
      </c>
      <c r="N18" s="5">
        <v>0</v>
      </c>
      <c r="O18" s="5"/>
      <c r="P18" s="5"/>
      <c r="Q18" s="5">
        <v>724.5</v>
      </c>
      <c r="R18" s="5">
        <v>690</v>
      </c>
      <c r="S18" s="6">
        <v>830.51666666666699</v>
      </c>
      <c r="T18" s="5">
        <v>834.5</v>
      </c>
      <c r="U18" s="5">
        <v>0</v>
      </c>
      <c r="V18" s="6">
        <v>0</v>
      </c>
      <c r="W18" s="6"/>
      <c r="X18" s="6"/>
      <c r="Y18" s="6"/>
      <c r="Z18" s="6"/>
      <c r="AA18" s="6"/>
      <c r="AB18" s="6"/>
      <c r="AC18" s="6">
        <v>543</v>
      </c>
      <c r="AD18" s="4">
        <f t="shared" ca="1" si="13"/>
        <v>3.3941068139963169</v>
      </c>
      <c r="AE18" s="4">
        <f t="shared" ca="1" si="14"/>
        <v>3.8038674033149169</v>
      </c>
      <c r="AF18" s="4">
        <f t="shared" ca="1" si="15"/>
        <v>0</v>
      </c>
      <c r="AG18" s="4">
        <f t="shared" ca="1" si="16"/>
        <v>0</v>
      </c>
      <c r="AH18" s="4">
        <f t="shared" ca="1" si="17"/>
        <v>0</v>
      </c>
      <c r="AI18" s="4">
        <f t="shared" ca="1" si="18"/>
        <v>0</v>
      </c>
      <c r="AJ18" s="4">
        <f t="shared" ca="1" si="19"/>
        <v>7.1979742173112342</v>
      </c>
      <c r="AK18" s="27">
        <f t="shared" ca="1" si="20"/>
        <v>0.78355419639823309</v>
      </c>
      <c r="AL18" s="27">
        <f t="shared" ca="1" si="21"/>
        <v>1.0247658688865764</v>
      </c>
      <c r="AM18" s="27" t="str">
        <f t="shared" ca="1" si="22"/>
        <v>-</v>
      </c>
      <c r="AN18" s="27" t="str">
        <f t="shared" ca="1" si="23"/>
        <v>-</v>
      </c>
      <c r="AO18" s="27">
        <f t="shared" ca="1" si="24"/>
        <v>0.95238095238095233</v>
      </c>
      <c r="AP18" s="27">
        <f t="shared" ca="1" si="25"/>
        <v>1.0047962111938347</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3059.75</v>
      </c>
      <c r="J19" s="5">
        <v>3066.7333333333331</v>
      </c>
      <c r="K19" s="5">
        <v>2413.25</v>
      </c>
      <c r="L19" s="5">
        <v>2612.3333333333335</v>
      </c>
      <c r="M19" s="5">
        <v>0</v>
      </c>
      <c r="N19" s="5">
        <v>42</v>
      </c>
      <c r="O19" s="5"/>
      <c r="P19" s="5"/>
      <c r="Q19" s="5">
        <v>2530</v>
      </c>
      <c r="R19" s="5">
        <v>2334.5</v>
      </c>
      <c r="S19" s="6">
        <v>1541</v>
      </c>
      <c r="T19" s="5">
        <v>1504.5</v>
      </c>
      <c r="U19" s="5">
        <v>0</v>
      </c>
      <c r="V19" s="6">
        <v>0</v>
      </c>
      <c r="W19" s="6"/>
      <c r="X19" s="6"/>
      <c r="Y19" s="6"/>
      <c r="Z19" s="6"/>
      <c r="AA19" s="6"/>
      <c r="AB19" s="6"/>
      <c r="AC19" s="6">
        <v>1037</v>
      </c>
      <c r="AD19" s="4">
        <f t="shared" ca="1" si="13"/>
        <v>5.2085181613629059</v>
      </c>
      <c r="AE19" s="4">
        <f t="shared" ca="1" si="14"/>
        <v>3.9699453551912574</v>
      </c>
      <c r="AF19" s="4">
        <f t="shared" ca="1" si="15"/>
        <v>4.0501446480231434E-2</v>
      </c>
      <c r="AG19" s="4">
        <f t="shared" ca="1" si="16"/>
        <v>0</v>
      </c>
      <c r="AH19" s="4">
        <f t="shared" ca="1" si="17"/>
        <v>0</v>
      </c>
      <c r="AI19" s="4">
        <f t="shared" ca="1" si="18"/>
        <v>0</v>
      </c>
      <c r="AJ19" s="4">
        <f t="shared" ca="1" si="19"/>
        <v>9.2189649630343933</v>
      </c>
      <c r="AK19" s="27">
        <f t="shared" ca="1" si="20"/>
        <v>1.0022823215404308</v>
      </c>
      <c r="AL19" s="27">
        <f t="shared" ca="1" si="21"/>
        <v>1.0824959425394525</v>
      </c>
      <c r="AM19" s="27" t="str">
        <f t="shared" ca="1" si="22"/>
        <v>-</v>
      </c>
      <c r="AN19" s="27" t="str">
        <f t="shared" ca="1" si="23"/>
        <v>-</v>
      </c>
      <c r="AO19" s="27">
        <f t="shared" ca="1" si="24"/>
        <v>0.92272727272727273</v>
      </c>
      <c r="AP19" s="27">
        <f t="shared" ca="1" si="25"/>
        <v>0.9763140817650876</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1872.7166666666701</v>
      </c>
      <c r="J20" s="5">
        <v>1745.5666666666666</v>
      </c>
      <c r="K20" s="5">
        <v>1370.56666666667</v>
      </c>
      <c r="L20" s="5">
        <v>1652.7333333333333</v>
      </c>
      <c r="M20" s="5">
        <v>0</v>
      </c>
      <c r="N20" s="5">
        <v>0</v>
      </c>
      <c r="O20" s="5"/>
      <c r="P20" s="5"/>
      <c r="Q20" s="5">
        <v>1104</v>
      </c>
      <c r="R20" s="5">
        <v>923</v>
      </c>
      <c r="S20" s="6">
        <v>1130.4833333333299</v>
      </c>
      <c r="T20" s="5">
        <v>1034.4166666666667</v>
      </c>
      <c r="U20" s="5">
        <v>0</v>
      </c>
      <c r="V20" s="6">
        <v>0</v>
      </c>
      <c r="W20" s="6"/>
      <c r="X20" s="6"/>
      <c r="Y20" s="6"/>
      <c r="Z20" s="6"/>
      <c r="AA20" s="6"/>
      <c r="AB20" s="6"/>
      <c r="AC20" s="6">
        <v>770</v>
      </c>
      <c r="AD20" s="4">
        <f t="shared" ca="1" si="13"/>
        <v>3.4656709956709957</v>
      </c>
      <c r="AE20" s="4">
        <f t="shared" ca="1" si="14"/>
        <v>3.4898051948051951</v>
      </c>
      <c r="AF20" s="4">
        <f t="shared" ca="1" si="15"/>
        <v>0</v>
      </c>
      <c r="AG20" s="4">
        <f t="shared" ca="1" si="16"/>
        <v>0</v>
      </c>
      <c r="AH20" s="4">
        <f t="shared" ca="1" si="17"/>
        <v>0</v>
      </c>
      <c r="AI20" s="4">
        <f t="shared" ca="1" si="18"/>
        <v>0</v>
      </c>
      <c r="AJ20" s="4">
        <f t="shared" ca="1" si="19"/>
        <v>6.9554761904761913</v>
      </c>
      <c r="AK20" s="27">
        <f t="shared" ca="1" si="20"/>
        <v>0.93210398440767694</v>
      </c>
      <c r="AL20" s="27">
        <f t="shared" ca="1" si="21"/>
        <v>1.2058759150716218</v>
      </c>
      <c r="AM20" s="27" t="str">
        <f t="shared" ca="1" si="22"/>
        <v>-</v>
      </c>
      <c r="AN20" s="27" t="str">
        <f t="shared" ca="1" si="23"/>
        <v>-</v>
      </c>
      <c r="AO20" s="27">
        <f t="shared" ca="1" si="24"/>
        <v>0.83605072463768115</v>
      </c>
      <c r="AP20" s="27">
        <f t="shared" ca="1" si="25"/>
        <v>0.91502159843135222</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1778.5</v>
      </c>
      <c r="J21" s="5">
        <v>1597.25</v>
      </c>
      <c r="K21" s="5">
        <v>1162.75</v>
      </c>
      <c r="L21" s="5">
        <v>1497.75</v>
      </c>
      <c r="M21" s="5">
        <v>0</v>
      </c>
      <c r="N21" s="5">
        <v>15</v>
      </c>
      <c r="O21" s="5"/>
      <c r="P21" s="5"/>
      <c r="Q21" s="5">
        <v>1081</v>
      </c>
      <c r="R21" s="5">
        <v>989</v>
      </c>
      <c r="S21" s="6">
        <v>1023.5</v>
      </c>
      <c r="T21" s="5">
        <v>1011</v>
      </c>
      <c r="U21" s="5">
        <v>0</v>
      </c>
      <c r="V21" s="6">
        <v>0</v>
      </c>
      <c r="W21" s="6"/>
      <c r="X21" s="6"/>
      <c r="Y21" s="6"/>
      <c r="Z21" s="6"/>
      <c r="AA21" s="6"/>
      <c r="AB21" s="6"/>
      <c r="AC21" s="6">
        <v>771</v>
      </c>
      <c r="AD21" s="4">
        <f t="shared" ca="1" si="13"/>
        <v>3.3544098573281453</v>
      </c>
      <c r="AE21" s="4">
        <f t="shared" ca="1" si="14"/>
        <v>3.2538910505836576</v>
      </c>
      <c r="AF21" s="4">
        <f t="shared" ca="1" si="15"/>
        <v>1.9455252918287938E-2</v>
      </c>
      <c r="AG21" s="4">
        <f t="shared" ca="1" si="16"/>
        <v>0</v>
      </c>
      <c r="AH21" s="4">
        <f t="shared" ca="1" si="17"/>
        <v>0</v>
      </c>
      <c r="AI21" s="4">
        <f t="shared" ca="1" si="18"/>
        <v>0</v>
      </c>
      <c r="AJ21" s="4">
        <f t="shared" ca="1" si="19"/>
        <v>6.6277561608300912</v>
      </c>
      <c r="AK21" s="27">
        <f t="shared" ca="1" si="20"/>
        <v>0.89808827663761592</v>
      </c>
      <c r="AL21" s="27">
        <f t="shared" ca="1" si="21"/>
        <v>1.2881100838529349</v>
      </c>
      <c r="AM21" s="27" t="str">
        <f t="shared" ca="1" si="22"/>
        <v>-</v>
      </c>
      <c r="AN21" s="27" t="str">
        <f t="shared" ca="1" si="23"/>
        <v>-</v>
      </c>
      <c r="AO21" s="27">
        <f t="shared" ca="1" si="24"/>
        <v>0.91489361702127658</v>
      </c>
      <c r="AP21" s="27">
        <f t="shared" ca="1" si="25"/>
        <v>0.98778700537371766</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1253.5</v>
      </c>
      <c r="J22" s="5">
        <v>1334.5833333333333</v>
      </c>
      <c r="K22" s="5">
        <v>933.75</v>
      </c>
      <c r="L22" s="5">
        <v>1671.25</v>
      </c>
      <c r="M22" s="5">
        <v>0</v>
      </c>
      <c r="N22" s="5">
        <v>0</v>
      </c>
      <c r="O22" s="5"/>
      <c r="P22" s="5"/>
      <c r="Q22" s="5">
        <v>782</v>
      </c>
      <c r="R22" s="5">
        <v>943.75</v>
      </c>
      <c r="S22" s="6">
        <v>920</v>
      </c>
      <c r="T22" s="5">
        <v>1046.5</v>
      </c>
      <c r="U22" s="5">
        <v>0</v>
      </c>
      <c r="V22" s="6">
        <v>0</v>
      </c>
      <c r="W22" s="6"/>
      <c r="X22" s="6"/>
      <c r="Y22" s="6"/>
      <c r="Z22" s="6"/>
      <c r="AA22" s="6"/>
      <c r="AB22" s="6"/>
      <c r="AC22" s="6">
        <v>463</v>
      </c>
      <c r="AD22" s="4">
        <f t="shared" ca="1" si="13"/>
        <v>4.9208063354931602</v>
      </c>
      <c r="AE22" s="4">
        <f t="shared" ca="1" si="14"/>
        <v>5.8698704103671711</v>
      </c>
      <c r="AF22" s="4">
        <f t="shared" ca="1" si="15"/>
        <v>0</v>
      </c>
      <c r="AG22" s="4">
        <f t="shared" ca="1" si="16"/>
        <v>0</v>
      </c>
      <c r="AH22" s="4">
        <f t="shared" ca="1" si="17"/>
        <v>0</v>
      </c>
      <c r="AI22" s="4">
        <f t="shared" ca="1" si="18"/>
        <v>0</v>
      </c>
      <c r="AJ22" s="4">
        <f t="shared" ca="1" si="19"/>
        <v>10.790676745860331</v>
      </c>
      <c r="AK22" s="27">
        <f t="shared" ca="1" si="20"/>
        <v>1.0646855471346894</v>
      </c>
      <c r="AL22" s="27">
        <f t="shared" ca="1" si="21"/>
        <v>1.7898259705488622</v>
      </c>
      <c r="AM22" s="27" t="str">
        <f t="shared" ca="1" si="22"/>
        <v>-</v>
      </c>
      <c r="AN22" s="27" t="str">
        <f t="shared" ca="1" si="23"/>
        <v>-</v>
      </c>
      <c r="AO22" s="27">
        <f t="shared" ca="1" si="24"/>
        <v>1.206841432225064</v>
      </c>
      <c r="AP22" s="27">
        <f t="shared" ca="1" si="25"/>
        <v>1.1375</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2070</v>
      </c>
      <c r="J23" s="5">
        <v>1788.5</v>
      </c>
      <c r="K23" s="5">
        <v>1300</v>
      </c>
      <c r="L23" s="5">
        <v>1107.5</v>
      </c>
      <c r="M23" s="5">
        <v>0</v>
      </c>
      <c r="N23" s="5">
        <v>0</v>
      </c>
      <c r="O23" s="5"/>
      <c r="P23" s="5"/>
      <c r="Q23" s="5">
        <v>1069.5</v>
      </c>
      <c r="R23" s="5">
        <v>1070.5</v>
      </c>
      <c r="S23" s="6">
        <v>1081</v>
      </c>
      <c r="T23" s="5">
        <v>1034.5</v>
      </c>
      <c r="U23" s="5">
        <v>0</v>
      </c>
      <c r="V23" s="6">
        <v>0</v>
      </c>
      <c r="W23" s="6"/>
      <c r="X23" s="6"/>
      <c r="Y23" s="6"/>
      <c r="Z23" s="6"/>
      <c r="AA23" s="6"/>
      <c r="AB23" s="6"/>
      <c r="AC23" s="6">
        <v>861</v>
      </c>
      <c r="AD23" s="4">
        <f t="shared" ca="1" si="13"/>
        <v>3.3205574912891986</v>
      </c>
      <c r="AE23" s="4">
        <f t="shared" ca="1" si="14"/>
        <v>2.4878048780487805</v>
      </c>
      <c r="AF23" s="4">
        <f t="shared" ca="1" si="15"/>
        <v>0</v>
      </c>
      <c r="AG23" s="4">
        <f t="shared" ca="1" si="16"/>
        <v>0</v>
      </c>
      <c r="AH23" s="4">
        <f t="shared" ca="1" si="17"/>
        <v>0</v>
      </c>
      <c r="AI23" s="4">
        <f t="shared" ca="1" si="18"/>
        <v>0</v>
      </c>
      <c r="AJ23" s="4">
        <f t="shared" ca="1" si="19"/>
        <v>5.8083623693379787</v>
      </c>
      <c r="AK23" s="27">
        <f t="shared" ca="1" si="20"/>
        <v>0.86400966183574879</v>
      </c>
      <c r="AL23" s="27">
        <f t="shared" ca="1" si="21"/>
        <v>0.85192307692307689</v>
      </c>
      <c r="AM23" s="27" t="str">
        <f t="shared" ca="1" si="22"/>
        <v>-</v>
      </c>
      <c r="AN23" s="27" t="str">
        <f t="shared" ca="1" si="23"/>
        <v>-</v>
      </c>
      <c r="AO23" s="27">
        <f t="shared" ca="1" si="24"/>
        <v>1.0009350163627864</v>
      </c>
      <c r="AP23" s="27">
        <f t="shared" ca="1" si="25"/>
        <v>0.95698427382053652</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2035.5</v>
      </c>
      <c r="J24" s="5">
        <v>1508.6666666666667</v>
      </c>
      <c r="K24" s="5">
        <v>1337</v>
      </c>
      <c r="L24" s="5">
        <v>1522.5</v>
      </c>
      <c r="M24" s="5">
        <v>0</v>
      </c>
      <c r="N24" s="5">
        <v>0</v>
      </c>
      <c r="O24" s="5"/>
      <c r="P24" s="5"/>
      <c r="Q24" s="5">
        <v>1115.5</v>
      </c>
      <c r="R24" s="5">
        <v>1023.5</v>
      </c>
      <c r="S24" s="6">
        <v>1173</v>
      </c>
      <c r="T24" s="5">
        <v>1380.5</v>
      </c>
      <c r="U24" s="5">
        <v>0</v>
      </c>
      <c r="V24" s="6">
        <v>0</v>
      </c>
      <c r="W24" s="6"/>
      <c r="X24" s="6"/>
      <c r="Y24" s="6"/>
      <c r="Z24" s="6"/>
      <c r="AA24" s="6"/>
      <c r="AB24" s="6"/>
      <c r="AC24" s="6">
        <v>791</v>
      </c>
      <c r="AD24" s="4">
        <f t="shared" ca="1" si="13"/>
        <v>3.2012220817530554</v>
      </c>
      <c r="AE24" s="4">
        <f t="shared" ca="1" si="14"/>
        <v>3.6700379266750947</v>
      </c>
      <c r="AF24" s="4">
        <f t="shared" ca="1" si="15"/>
        <v>0</v>
      </c>
      <c r="AG24" s="4">
        <f t="shared" ca="1" si="16"/>
        <v>0</v>
      </c>
      <c r="AH24" s="4">
        <f t="shared" ca="1" si="17"/>
        <v>0</v>
      </c>
      <c r="AI24" s="4">
        <f t="shared" ca="1" si="18"/>
        <v>0</v>
      </c>
      <c r="AJ24" s="4">
        <f t="shared" ca="1" si="19"/>
        <v>6.8712600084281501</v>
      </c>
      <c r="AK24" s="27">
        <f t="shared" ca="1" si="20"/>
        <v>0.74117743388192914</v>
      </c>
      <c r="AL24" s="27">
        <f t="shared" ca="1" si="21"/>
        <v>1.1387434554973821</v>
      </c>
      <c r="AM24" s="27" t="str">
        <f t="shared" ca="1" si="22"/>
        <v>-</v>
      </c>
      <c r="AN24" s="27" t="str">
        <f t="shared" ca="1" si="23"/>
        <v>-</v>
      </c>
      <c r="AO24" s="27">
        <f t="shared" ca="1" si="24"/>
        <v>0.91752577319587625</v>
      </c>
      <c r="AP24" s="27">
        <f t="shared" ca="1" si="25"/>
        <v>1.1768968456947997</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2131</v>
      </c>
      <c r="J25" s="5">
        <v>2295</v>
      </c>
      <c r="K25" s="5">
        <v>1341.25</v>
      </c>
      <c r="L25" s="5">
        <v>1334.25</v>
      </c>
      <c r="M25" s="5">
        <v>0</v>
      </c>
      <c r="N25" s="5">
        <v>126.5</v>
      </c>
      <c r="O25" s="5"/>
      <c r="P25" s="5"/>
      <c r="Q25" s="5">
        <v>1081</v>
      </c>
      <c r="R25" s="5">
        <v>1634.5</v>
      </c>
      <c r="S25" s="6">
        <v>1483.5</v>
      </c>
      <c r="T25" s="5">
        <v>1372</v>
      </c>
      <c r="U25" s="5">
        <v>69</v>
      </c>
      <c r="V25" s="6">
        <v>0</v>
      </c>
      <c r="W25" s="6"/>
      <c r="X25" s="6"/>
      <c r="Y25" s="6"/>
      <c r="Z25" s="6"/>
      <c r="AA25" s="6"/>
      <c r="AB25" s="6"/>
      <c r="AC25" s="6">
        <v>795</v>
      </c>
      <c r="AD25" s="4">
        <f t="shared" ca="1" si="13"/>
        <v>4.9427672955974842</v>
      </c>
      <c r="AE25" s="4">
        <f t="shared" ca="1" si="14"/>
        <v>3.4040880503144653</v>
      </c>
      <c r="AF25" s="4">
        <f t="shared" ca="1" si="15"/>
        <v>0.1591194968553459</v>
      </c>
      <c r="AG25" s="4">
        <f t="shared" ca="1" si="16"/>
        <v>0</v>
      </c>
      <c r="AH25" s="4">
        <f t="shared" ca="1" si="17"/>
        <v>0</v>
      </c>
      <c r="AI25" s="4">
        <f t="shared" ca="1" si="18"/>
        <v>0</v>
      </c>
      <c r="AJ25" s="4">
        <f t="shared" ca="1" si="19"/>
        <v>8.5059748427672961</v>
      </c>
      <c r="AK25" s="27">
        <f t="shared" ca="1" si="20"/>
        <v>1.0769591740966682</v>
      </c>
      <c r="AL25" s="27">
        <f t="shared" ca="1" si="21"/>
        <v>0.99478098788443614</v>
      </c>
      <c r="AM25" s="27" t="str">
        <f t="shared" ca="1" si="22"/>
        <v>-</v>
      </c>
      <c r="AN25" s="27" t="str">
        <f t="shared" ca="1" si="23"/>
        <v>-</v>
      </c>
      <c r="AO25" s="27">
        <f t="shared" ca="1" si="24"/>
        <v>1.5120259019426456</v>
      </c>
      <c r="AP25" s="27">
        <f t="shared" ca="1" si="25"/>
        <v>0.92483990562858109</v>
      </c>
      <c r="AQ25" s="27">
        <f t="shared" ca="1" si="26"/>
        <v>0</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3649.5</v>
      </c>
      <c r="J26" s="5">
        <v>3538.1666666666665</v>
      </c>
      <c r="K26" s="5">
        <v>2408.25</v>
      </c>
      <c r="L26" s="5">
        <v>2434.5833333333335</v>
      </c>
      <c r="M26" s="5">
        <v>0</v>
      </c>
      <c r="N26" s="5">
        <v>0</v>
      </c>
      <c r="O26" s="5"/>
      <c r="P26" s="5"/>
      <c r="Q26" s="5">
        <v>3208.5</v>
      </c>
      <c r="R26" s="5">
        <v>3553.5</v>
      </c>
      <c r="S26" s="6">
        <v>2196.5</v>
      </c>
      <c r="T26" s="5">
        <v>2158.75</v>
      </c>
      <c r="U26" s="5">
        <v>0</v>
      </c>
      <c r="V26" s="6">
        <v>0</v>
      </c>
      <c r="W26" s="6"/>
      <c r="X26" s="6"/>
      <c r="Y26" s="6"/>
      <c r="Z26" s="6"/>
      <c r="AA26" s="6"/>
      <c r="AB26" s="6"/>
      <c r="AC26" s="6">
        <v>1484</v>
      </c>
      <c r="AD26" s="4">
        <f t="shared" ca="1" si="13"/>
        <v>4.7787511230907453</v>
      </c>
      <c r="AE26" s="4">
        <f t="shared" ca="1" si="14"/>
        <v>3.0952380952380958</v>
      </c>
      <c r="AF26" s="4">
        <f t="shared" ca="1" si="15"/>
        <v>0</v>
      </c>
      <c r="AG26" s="4">
        <f t="shared" ca="1" si="16"/>
        <v>0</v>
      </c>
      <c r="AH26" s="4">
        <f t="shared" ca="1" si="17"/>
        <v>0</v>
      </c>
      <c r="AI26" s="4">
        <f t="shared" ca="1" si="18"/>
        <v>0</v>
      </c>
      <c r="AJ26" s="4">
        <f t="shared" ca="1" si="19"/>
        <v>7.8739892183288411</v>
      </c>
      <c r="AK26" s="27">
        <f t="shared" ca="1" si="20"/>
        <v>0.96949353792756998</v>
      </c>
      <c r="AL26" s="27">
        <f t="shared" ca="1" si="21"/>
        <v>1.0109346344164158</v>
      </c>
      <c r="AM26" s="27" t="str">
        <f t="shared" ca="1" si="22"/>
        <v>-</v>
      </c>
      <c r="AN26" s="27" t="str">
        <f t="shared" ca="1" si="23"/>
        <v>-</v>
      </c>
      <c r="AO26" s="27">
        <f t="shared" ca="1" si="24"/>
        <v>1.10752688172043</v>
      </c>
      <c r="AP26" s="27">
        <f t="shared" ca="1" si="25"/>
        <v>0.98281356703847034</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1740.75</v>
      </c>
      <c r="J27" s="5">
        <v>1499.5833333333333</v>
      </c>
      <c r="K27" s="5">
        <v>1119.5</v>
      </c>
      <c r="L27" s="5">
        <v>1397.5</v>
      </c>
      <c r="M27" s="5">
        <v>0</v>
      </c>
      <c r="N27" s="5">
        <v>0</v>
      </c>
      <c r="O27" s="5"/>
      <c r="P27" s="5"/>
      <c r="Q27" s="5">
        <v>1046.5</v>
      </c>
      <c r="R27" s="5">
        <v>839.16666666666663</v>
      </c>
      <c r="S27" s="6">
        <v>1127</v>
      </c>
      <c r="T27" s="5">
        <v>1183.5</v>
      </c>
      <c r="U27" s="5">
        <v>0</v>
      </c>
      <c r="V27" s="6">
        <v>0</v>
      </c>
      <c r="W27" s="6"/>
      <c r="X27" s="6"/>
      <c r="Y27" s="6"/>
      <c r="Z27" s="6"/>
      <c r="AA27" s="6"/>
      <c r="AB27" s="6"/>
      <c r="AC27" s="6">
        <v>853</v>
      </c>
      <c r="AD27" s="4">
        <f t="shared" ca="1" si="13"/>
        <v>2.7417936694021101</v>
      </c>
      <c r="AE27" s="4">
        <f t="shared" ca="1" si="14"/>
        <v>3.0257913247362249</v>
      </c>
      <c r="AF27" s="4">
        <f t="shared" ca="1" si="15"/>
        <v>0</v>
      </c>
      <c r="AG27" s="4">
        <f t="shared" ca="1" si="16"/>
        <v>0</v>
      </c>
      <c r="AH27" s="4">
        <f t="shared" ca="1" si="17"/>
        <v>0</v>
      </c>
      <c r="AI27" s="4">
        <f t="shared" ca="1" si="18"/>
        <v>0</v>
      </c>
      <c r="AJ27" s="4">
        <f t="shared" ca="1" si="19"/>
        <v>5.7675849941383355</v>
      </c>
      <c r="AK27" s="27">
        <f t="shared" ca="1" si="20"/>
        <v>0.86145818373306515</v>
      </c>
      <c r="AL27" s="27">
        <f t="shared" ca="1" si="21"/>
        <v>1.2483251451540867</v>
      </c>
      <c r="AM27" s="27" t="str">
        <f t="shared" ca="1" si="22"/>
        <v>-</v>
      </c>
      <c r="AN27" s="27" t="str">
        <f t="shared" ca="1" si="23"/>
        <v>-</v>
      </c>
      <c r="AO27" s="27">
        <f t="shared" ca="1" si="24"/>
        <v>0.80187928014014964</v>
      </c>
      <c r="AP27" s="27">
        <f t="shared" ca="1" si="25"/>
        <v>1.0501330967169475</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1548.5</v>
      </c>
      <c r="J28" s="5">
        <v>1627</v>
      </c>
      <c r="K28" s="5">
        <v>999.5</v>
      </c>
      <c r="L28" s="5">
        <v>982</v>
      </c>
      <c r="M28" s="5">
        <v>0</v>
      </c>
      <c r="N28" s="5">
        <v>150</v>
      </c>
      <c r="O28" s="5"/>
      <c r="P28" s="5"/>
      <c r="Q28" s="5">
        <v>1012</v>
      </c>
      <c r="R28" s="5">
        <v>1025</v>
      </c>
      <c r="S28" s="6">
        <v>1058</v>
      </c>
      <c r="T28" s="5">
        <v>1015</v>
      </c>
      <c r="U28" s="5">
        <v>0</v>
      </c>
      <c r="V28" s="6">
        <v>0</v>
      </c>
      <c r="W28" s="6"/>
      <c r="X28" s="6"/>
      <c r="Y28" s="6"/>
      <c r="Z28" s="6"/>
      <c r="AA28" s="6"/>
      <c r="AB28" s="6"/>
      <c r="AC28" s="6">
        <v>848</v>
      </c>
      <c r="AD28" s="4">
        <f t="shared" ca="1" si="13"/>
        <v>3.1273584905660377</v>
      </c>
      <c r="AE28" s="4">
        <f t="shared" ca="1" si="14"/>
        <v>2.3549528301886791</v>
      </c>
      <c r="AF28" s="4">
        <f t="shared" ca="1" si="15"/>
        <v>0.17688679245283018</v>
      </c>
      <c r="AG28" s="4">
        <f t="shared" ca="1" si="16"/>
        <v>0</v>
      </c>
      <c r="AH28" s="4">
        <f t="shared" ca="1" si="17"/>
        <v>0</v>
      </c>
      <c r="AI28" s="4">
        <f t="shared" ca="1" si="18"/>
        <v>0</v>
      </c>
      <c r="AJ28" s="4">
        <f t="shared" ca="1" si="19"/>
        <v>5.6591981132075473</v>
      </c>
      <c r="AK28" s="27">
        <f t="shared" ca="1" si="20"/>
        <v>1.0506942202131095</v>
      </c>
      <c r="AL28" s="27">
        <f t="shared" ca="1" si="21"/>
        <v>0.98249124562281143</v>
      </c>
      <c r="AM28" s="27" t="str">
        <f t="shared" ca="1" si="22"/>
        <v>-</v>
      </c>
      <c r="AN28" s="27" t="str">
        <f t="shared" ca="1" si="23"/>
        <v>-</v>
      </c>
      <c r="AO28" s="27">
        <f t="shared" ca="1" si="24"/>
        <v>1.0128458498023716</v>
      </c>
      <c r="AP28" s="27">
        <f t="shared" ca="1" si="25"/>
        <v>0.95935727788279768</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2153.5</v>
      </c>
      <c r="J29" s="5">
        <v>1590.25</v>
      </c>
      <c r="K29" s="5">
        <v>1069.5</v>
      </c>
      <c r="L29" s="5">
        <v>1100.5</v>
      </c>
      <c r="M29" s="5">
        <v>0</v>
      </c>
      <c r="N29" s="5">
        <v>0</v>
      </c>
      <c r="O29" s="5"/>
      <c r="P29" s="5"/>
      <c r="Q29" s="5">
        <v>1136</v>
      </c>
      <c r="R29" s="5">
        <v>1027</v>
      </c>
      <c r="S29" s="6">
        <v>802</v>
      </c>
      <c r="T29" s="5">
        <v>802.25</v>
      </c>
      <c r="U29" s="5">
        <v>0</v>
      </c>
      <c r="V29" s="6">
        <v>0</v>
      </c>
      <c r="W29" s="6"/>
      <c r="X29" s="6"/>
      <c r="Y29" s="6"/>
      <c r="Z29" s="6"/>
      <c r="AA29" s="6"/>
      <c r="AB29" s="6"/>
      <c r="AC29" s="6">
        <v>675</v>
      </c>
      <c r="AD29" s="4">
        <f t="shared" ca="1" si="13"/>
        <v>3.8774074074074072</v>
      </c>
      <c r="AE29" s="4">
        <f t="shared" ca="1" si="14"/>
        <v>2.818888888888889</v>
      </c>
      <c r="AF29" s="4">
        <f t="shared" ca="1" si="15"/>
        <v>0</v>
      </c>
      <c r="AG29" s="4">
        <f t="shared" ca="1" si="16"/>
        <v>0</v>
      </c>
      <c r="AH29" s="4">
        <f t="shared" ca="1" si="17"/>
        <v>0</v>
      </c>
      <c r="AI29" s="4">
        <f t="shared" ca="1" si="18"/>
        <v>0</v>
      </c>
      <c r="AJ29" s="4">
        <f t="shared" ca="1" si="19"/>
        <v>6.6962962962962962</v>
      </c>
      <c r="AK29" s="27">
        <f t="shared" ca="1" si="20"/>
        <v>0.73844903645228699</v>
      </c>
      <c r="AL29" s="27">
        <f t="shared" ca="1" si="21"/>
        <v>1.0289855072463767</v>
      </c>
      <c r="AM29" s="27" t="str">
        <f t="shared" ca="1" si="22"/>
        <v>-</v>
      </c>
      <c r="AN29" s="27" t="str">
        <f t="shared" ca="1" si="23"/>
        <v>-</v>
      </c>
      <c r="AO29" s="27">
        <f t="shared" ca="1" si="24"/>
        <v>0.90404929577464788</v>
      </c>
      <c r="AP29" s="27">
        <f t="shared" ca="1" si="25"/>
        <v>1.0003117206982544</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1294.5</v>
      </c>
      <c r="J30" s="5">
        <v>867.83333333333337</v>
      </c>
      <c r="K30" s="5">
        <v>1323</v>
      </c>
      <c r="L30" s="5">
        <v>1679.5</v>
      </c>
      <c r="M30" s="5">
        <v>90</v>
      </c>
      <c r="N30" s="5">
        <v>67.5</v>
      </c>
      <c r="O30" s="5"/>
      <c r="P30" s="5"/>
      <c r="Q30" s="5">
        <v>805</v>
      </c>
      <c r="R30" s="5">
        <v>735</v>
      </c>
      <c r="S30" s="6">
        <v>747.5</v>
      </c>
      <c r="T30" s="5">
        <v>678.5</v>
      </c>
      <c r="U30" s="5">
        <v>0</v>
      </c>
      <c r="V30" s="6">
        <v>0</v>
      </c>
      <c r="W30" s="6"/>
      <c r="X30" s="6"/>
      <c r="Y30" s="6"/>
      <c r="Z30" s="6"/>
      <c r="AA30" s="6"/>
      <c r="AB30" s="6"/>
      <c r="AC30" s="6">
        <v>518</v>
      </c>
      <c r="AD30" s="4">
        <f t="shared" ca="1" si="13"/>
        <v>3.0942728442728447</v>
      </c>
      <c r="AE30" s="4">
        <f t="shared" ca="1" si="14"/>
        <v>4.5521235521235521</v>
      </c>
      <c r="AF30" s="4">
        <f t="shared" ca="1" si="15"/>
        <v>0.1303088803088803</v>
      </c>
      <c r="AG30" s="4">
        <f t="shared" ca="1" si="16"/>
        <v>0</v>
      </c>
      <c r="AH30" s="4">
        <f t="shared" ca="1" si="17"/>
        <v>0</v>
      </c>
      <c r="AI30" s="4">
        <f t="shared" ca="1" si="18"/>
        <v>0</v>
      </c>
      <c r="AJ30" s="4">
        <f t="shared" ca="1" si="19"/>
        <v>7.7767052767052771</v>
      </c>
      <c r="AK30" s="27">
        <f t="shared" ca="1" si="20"/>
        <v>0.67040041199948508</v>
      </c>
      <c r="AL30" s="27">
        <f t="shared" ca="1" si="21"/>
        <v>1.2694633408919123</v>
      </c>
      <c r="AM30" s="27">
        <f t="shared" ca="1" si="22"/>
        <v>0.75</v>
      </c>
      <c r="AN30" s="27" t="str">
        <f t="shared" ca="1" si="23"/>
        <v>-</v>
      </c>
      <c r="AO30" s="27">
        <f t="shared" ca="1" si="24"/>
        <v>0.91304347826086951</v>
      </c>
      <c r="AP30" s="27">
        <f t="shared" ca="1" si="25"/>
        <v>0.90769230769230769</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2985</v>
      </c>
      <c r="J31" s="5">
        <v>2278.8333333333335</v>
      </c>
      <c r="K31" s="5">
        <v>2238.5</v>
      </c>
      <c r="L31" s="5">
        <v>1647</v>
      </c>
      <c r="M31" s="5">
        <v>0</v>
      </c>
      <c r="N31" s="5">
        <v>0</v>
      </c>
      <c r="O31" s="5"/>
      <c r="P31" s="5"/>
      <c r="Q31" s="5">
        <v>1642.25</v>
      </c>
      <c r="R31" s="5">
        <v>1354.75</v>
      </c>
      <c r="S31" s="6">
        <v>1560</v>
      </c>
      <c r="T31" s="5">
        <v>1298.5</v>
      </c>
      <c r="U31" s="5">
        <v>0</v>
      </c>
      <c r="V31" s="6">
        <v>0</v>
      </c>
      <c r="W31" s="6"/>
      <c r="X31" s="6"/>
      <c r="Y31" s="6"/>
      <c r="Z31" s="6"/>
      <c r="AA31" s="6"/>
      <c r="AB31" s="6"/>
      <c r="AC31" s="6">
        <v>729</v>
      </c>
      <c r="AD31" s="4">
        <f t="shared" ca="1" si="13"/>
        <v>4.9843392775491546</v>
      </c>
      <c r="AE31" s="4">
        <f t="shared" ca="1" si="14"/>
        <v>4.040466392318244</v>
      </c>
      <c r="AF31" s="4">
        <f t="shared" ca="1" si="15"/>
        <v>0</v>
      </c>
      <c r="AG31" s="4">
        <f t="shared" ca="1" si="16"/>
        <v>0</v>
      </c>
      <c r="AH31" s="4">
        <f t="shared" ca="1" si="17"/>
        <v>0</v>
      </c>
      <c r="AI31" s="4">
        <f t="shared" ca="1" si="18"/>
        <v>0</v>
      </c>
      <c r="AJ31" s="4">
        <f t="shared" ca="1" si="19"/>
        <v>9.0248056698673995</v>
      </c>
      <c r="AK31" s="27">
        <f t="shared" ca="1" si="20"/>
        <v>0.76342825237297607</v>
      </c>
      <c r="AL31" s="27">
        <f t="shared" ca="1" si="21"/>
        <v>0.73576055394237216</v>
      </c>
      <c r="AM31" s="27" t="str">
        <f t="shared" ca="1" si="22"/>
        <v>-</v>
      </c>
      <c r="AN31" s="27" t="str">
        <f t="shared" ca="1" si="23"/>
        <v>-</v>
      </c>
      <c r="AO31" s="27">
        <f t="shared" ca="1" si="24"/>
        <v>0.82493530217689148</v>
      </c>
      <c r="AP31" s="27">
        <f t="shared" ca="1" si="25"/>
        <v>0.83237179487179491</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3829.5</v>
      </c>
      <c r="J32" s="5">
        <v>3285.5</v>
      </c>
      <c r="K32" s="5">
        <v>1327</v>
      </c>
      <c r="L32" s="5">
        <v>1205.75</v>
      </c>
      <c r="M32" s="5">
        <v>0</v>
      </c>
      <c r="N32" s="5">
        <v>46</v>
      </c>
      <c r="O32" s="5"/>
      <c r="P32" s="5"/>
      <c r="Q32" s="5">
        <v>3519</v>
      </c>
      <c r="R32" s="5">
        <v>3392.5</v>
      </c>
      <c r="S32" s="6">
        <v>1085.6666666666699</v>
      </c>
      <c r="T32" s="5">
        <v>1097.9166666666667</v>
      </c>
      <c r="U32" s="5">
        <v>0</v>
      </c>
      <c r="V32" s="6">
        <v>0</v>
      </c>
      <c r="W32" s="6"/>
      <c r="X32" s="6"/>
      <c r="Y32" s="6"/>
      <c r="Z32" s="6"/>
      <c r="AA32" s="6"/>
      <c r="AB32" s="6"/>
      <c r="AC32" s="6">
        <v>1273</v>
      </c>
      <c r="AD32" s="4">
        <f t="shared" ca="1" si="13"/>
        <v>5.245875883739199</v>
      </c>
      <c r="AE32" s="4">
        <f t="shared" ca="1" si="14"/>
        <v>1.8096360303744439</v>
      </c>
      <c r="AF32" s="4">
        <f t="shared" ca="1" si="15"/>
        <v>3.6135113904163393E-2</v>
      </c>
      <c r="AG32" s="4">
        <f t="shared" ca="1" si="16"/>
        <v>0</v>
      </c>
      <c r="AH32" s="4">
        <f t="shared" ca="1" si="17"/>
        <v>0</v>
      </c>
      <c r="AI32" s="4">
        <f t="shared" ca="1" si="18"/>
        <v>0</v>
      </c>
      <c r="AJ32" s="4">
        <f t="shared" ca="1" si="19"/>
        <v>7.091647028017805</v>
      </c>
      <c r="AK32" s="27">
        <f t="shared" ca="1" si="20"/>
        <v>0.85794490142316226</v>
      </c>
      <c r="AL32" s="27">
        <f t="shared" ca="1" si="21"/>
        <v>0.90862848530519968</v>
      </c>
      <c r="AM32" s="27" t="str">
        <f t="shared" ca="1" si="22"/>
        <v>-</v>
      </c>
      <c r="AN32" s="27" t="str">
        <f t="shared" ca="1" si="23"/>
        <v>-</v>
      </c>
      <c r="AO32" s="27">
        <f t="shared" ca="1" si="24"/>
        <v>0.96405228758169936</v>
      </c>
      <c r="AP32" s="27">
        <f t="shared" ca="1" si="25"/>
        <v>1.011283389622349</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2739.5</v>
      </c>
      <c r="J33" s="5">
        <v>2467.4166666666665</v>
      </c>
      <c r="K33" s="5">
        <v>1359</v>
      </c>
      <c r="L33" s="5">
        <v>1506.5</v>
      </c>
      <c r="M33" s="5">
        <v>0</v>
      </c>
      <c r="N33" s="5">
        <v>0</v>
      </c>
      <c r="O33" s="5"/>
      <c r="P33" s="5"/>
      <c r="Q33" s="5">
        <v>1978</v>
      </c>
      <c r="R33" s="5">
        <v>1860.25</v>
      </c>
      <c r="S33" s="6">
        <v>828</v>
      </c>
      <c r="T33" s="5">
        <v>769.75</v>
      </c>
      <c r="U33" s="5">
        <v>92</v>
      </c>
      <c r="V33" s="6">
        <v>0</v>
      </c>
      <c r="W33" s="6"/>
      <c r="X33" s="6"/>
      <c r="Y33" s="6"/>
      <c r="Z33" s="6"/>
      <c r="AA33" s="6"/>
      <c r="AB33" s="6"/>
      <c r="AC33" s="6">
        <v>820</v>
      </c>
      <c r="AD33" s="4">
        <f t="shared" ca="1" si="13"/>
        <v>5.2776422764227631</v>
      </c>
      <c r="AE33" s="4">
        <f t="shared" ca="1" si="14"/>
        <v>2.7759146341463414</v>
      </c>
      <c r="AF33" s="4">
        <f t="shared" ca="1" si="15"/>
        <v>0</v>
      </c>
      <c r="AG33" s="4">
        <f t="shared" ca="1" si="16"/>
        <v>0</v>
      </c>
      <c r="AH33" s="4">
        <f t="shared" ca="1" si="17"/>
        <v>0</v>
      </c>
      <c r="AI33" s="4">
        <f t="shared" ca="1" si="18"/>
        <v>0</v>
      </c>
      <c r="AJ33" s="4">
        <f t="shared" ca="1" si="19"/>
        <v>8.0535569105691049</v>
      </c>
      <c r="AK33" s="27">
        <f t="shared" ca="1" si="20"/>
        <v>0.90068138954797095</v>
      </c>
      <c r="AL33" s="27">
        <f t="shared" ca="1" si="21"/>
        <v>1.1085356880058868</v>
      </c>
      <c r="AM33" s="27" t="str">
        <f t="shared" ca="1" si="22"/>
        <v>-</v>
      </c>
      <c r="AN33" s="27" t="str">
        <f t="shared" ca="1" si="23"/>
        <v>-</v>
      </c>
      <c r="AO33" s="27">
        <f t="shared" ca="1" si="24"/>
        <v>0.94047017189079873</v>
      </c>
      <c r="AP33" s="27">
        <f t="shared" ca="1" si="25"/>
        <v>0.92964975845410625</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984.25</v>
      </c>
      <c r="J34" s="5">
        <v>983.5</v>
      </c>
      <c r="K34" s="5">
        <v>1131</v>
      </c>
      <c r="L34" s="5">
        <v>1131</v>
      </c>
      <c r="M34" s="5">
        <v>0</v>
      </c>
      <c r="N34" s="5">
        <v>0</v>
      </c>
      <c r="O34" s="5"/>
      <c r="P34" s="5"/>
      <c r="Q34" s="5">
        <v>713</v>
      </c>
      <c r="R34" s="5">
        <v>724.5</v>
      </c>
      <c r="S34" s="6">
        <v>724.5</v>
      </c>
      <c r="T34" s="5">
        <v>713</v>
      </c>
      <c r="U34" s="5">
        <v>0</v>
      </c>
      <c r="V34" s="6">
        <v>0</v>
      </c>
      <c r="W34" s="6"/>
      <c r="X34" s="6"/>
      <c r="Y34" s="6"/>
      <c r="Z34" s="6"/>
      <c r="AA34" s="6"/>
      <c r="AB34" s="6"/>
      <c r="AC34" s="6">
        <v>636</v>
      </c>
      <c r="AD34" s="4">
        <f t="shared" ca="1" si="13"/>
        <v>2.6855345911949686</v>
      </c>
      <c r="AE34" s="4">
        <f t="shared" ca="1" si="14"/>
        <v>2.89937106918239</v>
      </c>
      <c r="AF34" s="4">
        <f t="shared" ca="1" si="15"/>
        <v>0</v>
      </c>
      <c r="AG34" s="4">
        <f t="shared" ca="1" si="16"/>
        <v>0</v>
      </c>
      <c r="AH34" s="4">
        <f t="shared" ca="1" si="17"/>
        <v>0</v>
      </c>
      <c r="AI34" s="4">
        <f t="shared" ca="1" si="18"/>
        <v>0</v>
      </c>
      <c r="AJ34" s="4">
        <f t="shared" ca="1" si="19"/>
        <v>5.5849056603773581</v>
      </c>
      <c r="AK34" s="27">
        <f t="shared" ca="1" si="20"/>
        <v>0.99923799847599692</v>
      </c>
      <c r="AL34" s="27">
        <f t="shared" ca="1" si="21"/>
        <v>1</v>
      </c>
      <c r="AM34" s="27" t="str">
        <f t="shared" ca="1" si="22"/>
        <v>-</v>
      </c>
      <c r="AN34" s="27" t="str">
        <f t="shared" ca="1" si="23"/>
        <v>-</v>
      </c>
      <c r="AO34" s="27">
        <f t="shared" ca="1" si="24"/>
        <v>1.0161290322580645</v>
      </c>
      <c r="AP34" s="27">
        <f t="shared" ca="1" si="25"/>
        <v>0.98412698412698407</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1153.75</v>
      </c>
      <c r="J35" s="5">
        <v>1115.75</v>
      </c>
      <c r="K35" s="5">
        <v>1480.25</v>
      </c>
      <c r="L35" s="5">
        <v>1415.0833333333333</v>
      </c>
      <c r="M35" s="5">
        <v>0</v>
      </c>
      <c r="N35" s="5">
        <v>0</v>
      </c>
      <c r="O35" s="5"/>
      <c r="P35" s="5"/>
      <c r="Q35" s="5">
        <v>713</v>
      </c>
      <c r="R35" s="5">
        <v>713</v>
      </c>
      <c r="S35" s="6">
        <v>1104</v>
      </c>
      <c r="T35" s="5">
        <v>999</v>
      </c>
      <c r="U35" s="5">
        <v>0</v>
      </c>
      <c r="V35" s="6">
        <v>0</v>
      </c>
      <c r="W35" s="6"/>
      <c r="X35" s="6"/>
      <c r="Y35" s="6"/>
      <c r="Z35" s="6"/>
      <c r="AA35" s="6"/>
      <c r="AB35" s="6"/>
      <c r="AC35" s="6">
        <v>712</v>
      </c>
      <c r="AD35" s="4">
        <f t="shared" ca="1" si="13"/>
        <v>2.5684691011235956</v>
      </c>
      <c r="AE35" s="4">
        <f t="shared" ca="1" si="14"/>
        <v>3.3905664794007486</v>
      </c>
      <c r="AF35" s="4">
        <f t="shared" ca="1" si="15"/>
        <v>0</v>
      </c>
      <c r="AG35" s="4">
        <f t="shared" ca="1" si="16"/>
        <v>0</v>
      </c>
      <c r="AH35" s="4">
        <f t="shared" ca="1" si="17"/>
        <v>0</v>
      </c>
      <c r="AI35" s="4">
        <f t="shared" ca="1" si="18"/>
        <v>0</v>
      </c>
      <c r="AJ35" s="4">
        <f t="shared" ca="1" si="19"/>
        <v>5.9590355805243442</v>
      </c>
      <c r="AK35" s="27">
        <f t="shared" ca="1" si="20"/>
        <v>0.96706392199349944</v>
      </c>
      <c r="AL35" s="27">
        <f t="shared" ca="1" si="21"/>
        <v>0.95597590497100715</v>
      </c>
      <c r="AM35" s="27" t="str">
        <f t="shared" ca="1" si="22"/>
        <v>-</v>
      </c>
      <c r="AN35" s="27" t="str">
        <f t="shared" ca="1" si="23"/>
        <v>-</v>
      </c>
      <c r="AO35" s="27">
        <f t="shared" ca="1" si="24"/>
        <v>1</v>
      </c>
      <c r="AP35" s="27">
        <f t="shared" ca="1" si="25"/>
        <v>0.90489130434782605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1705</v>
      </c>
      <c r="J36" s="5">
        <v>1467.2833333333333</v>
      </c>
      <c r="K36" s="5">
        <v>1622</v>
      </c>
      <c r="L36" s="5">
        <v>1414.3333333333333</v>
      </c>
      <c r="M36" s="5">
        <v>0</v>
      </c>
      <c r="N36" s="5">
        <v>81.5</v>
      </c>
      <c r="O36" s="5"/>
      <c r="P36" s="5"/>
      <c r="Q36" s="5">
        <v>1138.5</v>
      </c>
      <c r="R36" s="5">
        <v>991</v>
      </c>
      <c r="S36" s="6">
        <v>1127</v>
      </c>
      <c r="T36" s="5">
        <v>1054</v>
      </c>
      <c r="U36" s="5">
        <v>0</v>
      </c>
      <c r="V36" s="6">
        <v>0</v>
      </c>
      <c r="W36" s="6"/>
      <c r="X36" s="6"/>
      <c r="Y36" s="6"/>
      <c r="Z36" s="6"/>
      <c r="AA36" s="6"/>
      <c r="AB36" s="6"/>
      <c r="AC36" s="6">
        <v>708</v>
      </c>
      <c r="AD36" s="4">
        <f t="shared" ca="1" si="13"/>
        <v>3.4721516007532958</v>
      </c>
      <c r="AE36" s="4">
        <f t="shared" ca="1" si="14"/>
        <v>3.4863465160075324</v>
      </c>
      <c r="AF36" s="4">
        <f t="shared" ca="1" si="15"/>
        <v>0.11511299435028248</v>
      </c>
      <c r="AG36" s="4">
        <f t="shared" ca="1" si="16"/>
        <v>0</v>
      </c>
      <c r="AH36" s="4">
        <f t="shared" ca="1" si="17"/>
        <v>0</v>
      </c>
      <c r="AI36" s="4">
        <f t="shared" ca="1" si="18"/>
        <v>0</v>
      </c>
      <c r="AJ36" s="4">
        <f t="shared" ca="1" si="19"/>
        <v>7.0736111111111111</v>
      </c>
      <c r="AK36" s="27">
        <f t="shared" ca="1" si="20"/>
        <v>0.86057673509286414</v>
      </c>
      <c r="AL36" s="27">
        <f t="shared" ca="1" si="21"/>
        <v>0.8719687628442252</v>
      </c>
      <c r="AM36" s="27" t="str">
        <f t="shared" ca="1" si="22"/>
        <v>-</v>
      </c>
      <c r="AN36" s="27" t="str">
        <f t="shared" ca="1" si="23"/>
        <v>-</v>
      </c>
      <c r="AO36" s="27">
        <f t="shared" ca="1" si="24"/>
        <v>0.87044356609574003</v>
      </c>
      <c r="AP36" s="27">
        <f t="shared" ca="1" si="25"/>
        <v>0.93522626441881096</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6070</v>
      </c>
      <c r="J37" s="5">
        <v>4693</v>
      </c>
      <c r="K37" s="5">
        <v>1650</v>
      </c>
      <c r="L37" s="5">
        <v>746.5</v>
      </c>
      <c r="M37" s="5">
        <v>0</v>
      </c>
      <c r="N37" s="5">
        <v>0</v>
      </c>
      <c r="O37" s="5"/>
      <c r="P37" s="5"/>
      <c r="Q37" s="5">
        <v>5129</v>
      </c>
      <c r="R37" s="5">
        <v>4700.8</v>
      </c>
      <c r="S37" s="6">
        <v>1389.06666666667</v>
      </c>
      <c r="T37" s="5">
        <v>718.06666666666672</v>
      </c>
      <c r="U37" s="5">
        <v>0</v>
      </c>
      <c r="V37" s="6">
        <v>0</v>
      </c>
      <c r="W37" s="6"/>
      <c r="X37" s="6"/>
      <c r="Y37" s="6"/>
      <c r="Z37" s="6"/>
      <c r="AA37" s="6"/>
      <c r="AB37" s="6"/>
      <c r="AC37" s="6">
        <v>378</v>
      </c>
      <c r="AD37" s="4">
        <f t="shared" ca="1" si="13"/>
        <v>24.851322751322748</v>
      </c>
      <c r="AE37" s="4">
        <f t="shared" ca="1" si="14"/>
        <v>3.8745149911816577</v>
      </c>
      <c r="AF37" s="4">
        <f t="shared" ca="1" si="15"/>
        <v>0</v>
      </c>
      <c r="AG37" s="4">
        <f t="shared" ca="1" si="16"/>
        <v>0</v>
      </c>
      <c r="AH37" s="4">
        <f t="shared" ca="1" si="17"/>
        <v>0</v>
      </c>
      <c r="AI37" s="4">
        <f t="shared" ca="1" si="18"/>
        <v>0</v>
      </c>
      <c r="AJ37" s="4">
        <f t="shared" ca="1" si="19"/>
        <v>28.72583774250441</v>
      </c>
      <c r="AK37" s="27">
        <f t="shared" ca="1" si="20"/>
        <v>0.77314662273476109</v>
      </c>
      <c r="AL37" s="27">
        <f t="shared" ca="1" si="21"/>
        <v>0.45242424242424245</v>
      </c>
      <c r="AM37" s="27" t="str">
        <f t="shared" ca="1" si="22"/>
        <v>-</v>
      </c>
      <c r="AN37" s="27" t="str">
        <f t="shared" ca="1" si="23"/>
        <v>-</v>
      </c>
      <c r="AO37" s="27">
        <f t="shared" ca="1" si="24"/>
        <v>0.91651394033924749</v>
      </c>
      <c r="AP37" s="27">
        <f t="shared" ca="1" si="25"/>
        <v>0.51694183144557371</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3184.25</v>
      </c>
      <c r="J38" s="5">
        <v>2285.25</v>
      </c>
      <c r="K38" s="5">
        <v>1028.5</v>
      </c>
      <c r="L38" s="5">
        <v>875</v>
      </c>
      <c r="M38" s="5">
        <v>0</v>
      </c>
      <c r="N38" s="5">
        <v>184</v>
      </c>
      <c r="O38" s="5"/>
      <c r="P38" s="5"/>
      <c r="Q38" s="5">
        <v>3186.5</v>
      </c>
      <c r="R38" s="5">
        <v>2261</v>
      </c>
      <c r="S38" s="6">
        <v>447</v>
      </c>
      <c r="T38" s="5">
        <v>410</v>
      </c>
      <c r="U38" s="5">
        <v>34.5</v>
      </c>
      <c r="V38" s="6">
        <v>0</v>
      </c>
      <c r="W38" s="6"/>
      <c r="X38" s="6"/>
      <c r="Y38" s="6"/>
      <c r="Z38" s="6"/>
      <c r="AA38" s="6"/>
      <c r="AB38" s="6"/>
      <c r="AC38" s="6">
        <v>636</v>
      </c>
      <c r="AD38" s="4">
        <f t="shared" ca="1" si="13"/>
        <v>7.1481918238993707</v>
      </c>
      <c r="AE38" s="4">
        <f t="shared" ca="1" si="14"/>
        <v>2.0204402515723272</v>
      </c>
      <c r="AF38" s="4">
        <f t="shared" ca="1" si="15"/>
        <v>0.28930817610062892</v>
      </c>
      <c r="AG38" s="4">
        <f t="shared" ca="1" si="16"/>
        <v>0</v>
      </c>
      <c r="AH38" s="4">
        <f t="shared" ca="1" si="17"/>
        <v>0</v>
      </c>
      <c r="AI38" s="4">
        <f t="shared" ca="1" si="18"/>
        <v>0</v>
      </c>
      <c r="AJ38" s="4">
        <f t="shared" ca="1" si="19"/>
        <v>9.4579402515723263</v>
      </c>
      <c r="AK38" s="27">
        <f t="shared" ca="1" si="20"/>
        <v>0.71767292141006511</v>
      </c>
      <c r="AL38" s="27">
        <f t="shared" ca="1" si="21"/>
        <v>0.85075352455031594</v>
      </c>
      <c r="AM38" s="27" t="str">
        <f t="shared" ca="1" si="22"/>
        <v>-</v>
      </c>
      <c r="AN38" s="27" t="str">
        <f t="shared" ca="1" si="23"/>
        <v>-</v>
      </c>
      <c r="AO38" s="27">
        <f t="shared" ca="1" si="24"/>
        <v>0.70955593911815473</v>
      </c>
      <c r="AP38" s="27">
        <f t="shared" ca="1" si="25"/>
        <v>0.91722595078299773</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3056.5</v>
      </c>
      <c r="J39" s="5">
        <v>2924.4166666666665</v>
      </c>
      <c r="K39" s="5">
        <v>2033.75</v>
      </c>
      <c r="L39" s="5">
        <v>1827.25</v>
      </c>
      <c r="M39" s="5">
        <v>0</v>
      </c>
      <c r="N39" s="5">
        <v>0</v>
      </c>
      <c r="O39" s="5"/>
      <c r="P39" s="5"/>
      <c r="Q39" s="5">
        <v>1883</v>
      </c>
      <c r="R39" s="5">
        <v>1784</v>
      </c>
      <c r="S39" s="6">
        <v>1794.5</v>
      </c>
      <c r="T39" s="5">
        <v>1678</v>
      </c>
      <c r="U39" s="5">
        <v>0</v>
      </c>
      <c r="V39" s="6">
        <v>0</v>
      </c>
      <c r="W39" s="6"/>
      <c r="X39" s="6"/>
      <c r="Y39" s="6"/>
      <c r="Z39" s="6"/>
      <c r="AA39" s="6"/>
      <c r="AB39" s="6"/>
      <c r="AC39" s="6">
        <v>1154</v>
      </c>
      <c r="AD39" s="4">
        <f t="shared" ca="1" si="13"/>
        <v>4.0800837666088965</v>
      </c>
      <c r="AE39" s="4">
        <f t="shared" ca="1" si="14"/>
        <v>3.0374783362218372</v>
      </c>
      <c r="AF39" s="4">
        <f t="shared" ca="1" si="15"/>
        <v>0</v>
      </c>
      <c r="AG39" s="4">
        <f t="shared" ca="1" si="16"/>
        <v>0</v>
      </c>
      <c r="AH39" s="4">
        <f t="shared" ca="1" si="17"/>
        <v>0</v>
      </c>
      <c r="AI39" s="4">
        <f t="shared" ca="1" si="18"/>
        <v>0</v>
      </c>
      <c r="AJ39" s="4">
        <f t="shared" ca="1" si="19"/>
        <v>7.1175621028307328</v>
      </c>
      <c r="AK39" s="27">
        <f t="shared" ca="1" si="20"/>
        <v>0.95678608430121592</v>
      </c>
      <c r="AL39" s="27">
        <f t="shared" ca="1" si="21"/>
        <v>0.89846342962507686</v>
      </c>
      <c r="AM39" s="27" t="str">
        <f t="shared" ca="1" si="22"/>
        <v>-</v>
      </c>
      <c r="AN39" s="27" t="str">
        <f t="shared" ca="1" si="23"/>
        <v>-</v>
      </c>
      <c r="AO39" s="27">
        <f t="shared" ca="1" si="24"/>
        <v>0.94742432288900691</v>
      </c>
      <c r="AP39" s="27">
        <f t="shared" ca="1" si="25"/>
        <v>0.93507940930621347</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v>0</v>
      </c>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2795.25</v>
      </c>
      <c r="J41" s="5">
        <v>1903.75</v>
      </c>
      <c r="K41" s="5">
        <v>1063.5</v>
      </c>
      <c r="L41" s="5">
        <v>1270.75</v>
      </c>
      <c r="M41" s="5">
        <v>0</v>
      </c>
      <c r="N41" s="5">
        <v>0</v>
      </c>
      <c r="O41" s="5"/>
      <c r="P41" s="5"/>
      <c r="Q41" s="5">
        <v>713</v>
      </c>
      <c r="R41" s="5">
        <v>1256</v>
      </c>
      <c r="S41" s="6">
        <v>724.5</v>
      </c>
      <c r="T41" s="5">
        <v>942</v>
      </c>
      <c r="U41" s="5">
        <v>0</v>
      </c>
      <c r="V41" s="6">
        <v>0</v>
      </c>
      <c r="W41" s="6"/>
      <c r="X41" s="6"/>
      <c r="Y41" s="6"/>
      <c r="Z41" s="6"/>
      <c r="AA41" s="6"/>
      <c r="AB41" s="6"/>
      <c r="AC41" s="6">
        <v>791</v>
      </c>
      <c r="AD41" s="4">
        <f t="shared" ca="1" si="13"/>
        <v>3.9946270543615676</v>
      </c>
      <c r="AE41" s="4">
        <f t="shared" ca="1" si="14"/>
        <v>2.7974083438685207</v>
      </c>
      <c r="AF41" s="4">
        <f t="shared" ca="1" si="15"/>
        <v>0</v>
      </c>
      <c r="AG41" s="4">
        <f t="shared" ca="1" si="16"/>
        <v>0</v>
      </c>
      <c r="AH41" s="4">
        <f t="shared" ca="1" si="17"/>
        <v>0</v>
      </c>
      <c r="AI41" s="4">
        <f t="shared" ca="1" si="18"/>
        <v>0</v>
      </c>
      <c r="AJ41" s="4">
        <f t="shared" ca="1" si="19"/>
        <v>6.7920353982300883</v>
      </c>
      <c r="AK41" s="27">
        <f t="shared" ca="1" si="20"/>
        <v>0.68106609426706022</v>
      </c>
      <c r="AL41" s="27">
        <f t="shared" ca="1" si="21"/>
        <v>1.1948754113775271</v>
      </c>
      <c r="AM41" s="27" t="str">
        <f t="shared" ca="1" si="22"/>
        <v>-</v>
      </c>
      <c r="AN41" s="27" t="str">
        <f t="shared" ca="1" si="23"/>
        <v>-</v>
      </c>
      <c r="AO41" s="27">
        <f t="shared" ca="1" si="24"/>
        <v>1.761570827489481</v>
      </c>
      <c r="AP41" s="27">
        <f t="shared" ca="1" si="25"/>
        <v>1.3002070393374741</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9260</v>
      </c>
      <c r="J42" s="5">
        <v>8587.75</v>
      </c>
      <c r="K42" s="5">
        <v>1701</v>
      </c>
      <c r="L42" s="5">
        <v>1497.75</v>
      </c>
      <c r="M42" s="5">
        <v>0</v>
      </c>
      <c r="N42" s="5">
        <v>0</v>
      </c>
      <c r="O42" s="5"/>
      <c r="P42" s="5"/>
      <c r="Q42" s="5">
        <v>9257.5</v>
      </c>
      <c r="R42" s="5">
        <v>8447</v>
      </c>
      <c r="S42" s="6">
        <v>1690.5</v>
      </c>
      <c r="T42" s="5">
        <v>1485.75</v>
      </c>
      <c r="U42" s="5">
        <v>0</v>
      </c>
      <c r="V42" s="6">
        <v>0</v>
      </c>
      <c r="W42" s="6"/>
      <c r="X42" s="6"/>
      <c r="Y42" s="6"/>
      <c r="Z42" s="6"/>
      <c r="AA42" s="6"/>
      <c r="AB42" s="6"/>
      <c r="AC42" s="6">
        <v>611</v>
      </c>
      <c r="AD42" s="4">
        <f t="shared" ca="1" si="13"/>
        <v>27.880114566284778</v>
      </c>
      <c r="AE42" s="4">
        <f t="shared" ca="1" si="14"/>
        <v>4.8829787234042552</v>
      </c>
      <c r="AF42" s="4">
        <f t="shared" ca="1" si="15"/>
        <v>0</v>
      </c>
      <c r="AG42" s="4">
        <f t="shared" ca="1" si="16"/>
        <v>0</v>
      </c>
      <c r="AH42" s="4">
        <f t="shared" ca="1" si="17"/>
        <v>0</v>
      </c>
      <c r="AI42" s="4">
        <f t="shared" ca="1" si="18"/>
        <v>0</v>
      </c>
      <c r="AJ42" s="4">
        <f t="shared" ca="1" si="19"/>
        <v>32.763093289689031</v>
      </c>
      <c r="AK42" s="27">
        <f t="shared" ca="1" si="20"/>
        <v>0.92740280777537798</v>
      </c>
      <c r="AL42" s="27">
        <f t="shared" ca="1" si="21"/>
        <v>0.88051146384479717</v>
      </c>
      <c r="AM42" s="27" t="str">
        <f t="shared" ca="1" si="22"/>
        <v>-</v>
      </c>
      <c r="AN42" s="27" t="str">
        <f t="shared" ca="1" si="23"/>
        <v>-</v>
      </c>
      <c r="AO42" s="27">
        <f t="shared" ca="1" si="24"/>
        <v>0.91244936537942212</v>
      </c>
      <c r="AP42" s="27">
        <f t="shared" ca="1" si="25"/>
        <v>0.8788819875776398</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1449</v>
      </c>
      <c r="J43" s="5">
        <v>1444.5</v>
      </c>
      <c r="K43" s="5">
        <v>1268.75</v>
      </c>
      <c r="L43" s="5">
        <v>1458.75</v>
      </c>
      <c r="M43" s="5">
        <v>0</v>
      </c>
      <c r="N43" s="5">
        <v>116.5</v>
      </c>
      <c r="O43" s="5"/>
      <c r="P43" s="5"/>
      <c r="Q43" s="5">
        <v>701.5</v>
      </c>
      <c r="R43" s="5">
        <v>701.5</v>
      </c>
      <c r="S43" s="6">
        <v>770.5</v>
      </c>
      <c r="T43" s="5">
        <v>770.5</v>
      </c>
      <c r="U43" s="5">
        <v>0</v>
      </c>
      <c r="V43" s="6">
        <v>0</v>
      </c>
      <c r="W43" s="6"/>
      <c r="X43" s="6"/>
      <c r="Y43" s="6"/>
      <c r="Z43" s="6"/>
      <c r="AA43" s="6"/>
      <c r="AB43" s="6"/>
      <c r="AC43" s="6">
        <v>832</v>
      </c>
      <c r="AD43" s="4">
        <f t="shared" ca="1" si="13"/>
        <v>2.5793269230769229</v>
      </c>
      <c r="AE43" s="4">
        <f t="shared" ca="1" si="14"/>
        <v>2.6793870192307692</v>
      </c>
      <c r="AF43" s="4">
        <f t="shared" ca="1" si="15"/>
        <v>0.14002403846153846</v>
      </c>
      <c r="AG43" s="4">
        <f t="shared" ca="1" si="16"/>
        <v>0</v>
      </c>
      <c r="AH43" s="4">
        <f t="shared" ca="1" si="17"/>
        <v>0</v>
      </c>
      <c r="AI43" s="4">
        <f t="shared" ca="1" si="18"/>
        <v>0</v>
      </c>
      <c r="AJ43" s="4">
        <f t="shared" ca="1" si="19"/>
        <v>5.3987379807692308</v>
      </c>
      <c r="AK43" s="27">
        <f t="shared" ca="1" si="20"/>
        <v>0.99689440993788825</v>
      </c>
      <c r="AL43" s="27">
        <f t="shared" ca="1" si="21"/>
        <v>1.1497536945812807</v>
      </c>
      <c r="AM43" s="27" t="str">
        <f t="shared" ca="1" si="22"/>
        <v>-</v>
      </c>
      <c r="AN43" s="27" t="str">
        <f t="shared" ca="1" si="23"/>
        <v>-</v>
      </c>
      <c r="AO43" s="27">
        <f t="shared" ca="1" si="24"/>
        <v>1</v>
      </c>
      <c r="AP43" s="27">
        <f t="shared" ca="1" si="25"/>
        <v>1</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1461</v>
      </c>
      <c r="J44" s="5">
        <v>1276.5</v>
      </c>
      <c r="K44" s="5">
        <v>794.5</v>
      </c>
      <c r="L44" s="5">
        <v>743.5</v>
      </c>
      <c r="M44" s="5">
        <v>0</v>
      </c>
      <c r="N44" s="5">
        <v>11.5</v>
      </c>
      <c r="O44" s="5"/>
      <c r="P44" s="5"/>
      <c r="Q44" s="5">
        <v>1081</v>
      </c>
      <c r="R44" s="5">
        <v>862.5</v>
      </c>
      <c r="S44" s="6">
        <v>954.5</v>
      </c>
      <c r="T44" s="5">
        <v>906.2</v>
      </c>
      <c r="U44" s="5">
        <v>57.5</v>
      </c>
      <c r="V44" s="6">
        <v>0</v>
      </c>
      <c r="W44" s="6"/>
      <c r="X44" s="6"/>
      <c r="Y44" s="6"/>
      <c r="Z44" s="6"/>
      <c r="AA44" s="6"/>
      <c r="AB44" s="6"/>
      <c r="AC44" s="6">
        <v>632</v>
      </c>
      <c r="AD44" s="4">
        <f t="shared" ca="1" si="13"/>
        <v>3.384493670886076</v>
      </c>
      <c r="AE44" s="4">
        <f t="shared" ca="1" si="14"/>
        <v>2.6102848101265823</v>
      </c>
      <c r="AF44" s="4">
        <f t="shared" ca="1" si="15"/>
        <v>1.8196202531645569E-2</v>
      </c>
      <c r="AG44" s="4">
        <f t="shared" ca="1" si="16"/>
        <v>0</v>
      </c>
      <c r="AH44" s="4">
        <f t="shared" ca="1" si="17"/>
        <v>0</v>
      </c>
      <c r="AI44" s="4">
        <f t="shared" ca="1" si="18"/>
        <v>0</v>
      </c>
      <c r="AJ44" s="4">
        <f t="shared" ca="1" si="19"/>
        <v>6.0129746835443036</v>
      </c>
      <c r="AK44" s="27">
        <f t="shared" ca="1" si="20"/>
        <v>0.87371663244353182</v>
      </c>
      <c r="AL44" s="27">
        <f t="shared" ca="1" si="21"/>
        <v>0.93580868470736311</v>
      </c>
      <c r="AM44" s="27" t="str">
        <f t="shared" ca="1" si="22"/>
        <v>-</v>
      </c>
      <c r="AN44" s="27" t="str">
        <f t="shared" ca="1" si="23"/>
        <v>-</v>
      </c>
      <c r="AO44" s="27">
        <f t="shared" ca="1" si="24"/>
        <v>0.7978723404255319</v>
      </c>
      <c r="AP44" s="27">
        <f t="shared" ca="1" si="25"/>
        <v>0.94939759036144578</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1888</v>
      </c>
      <c r="J45" s="5">
        <v>1738.7333333333333</v>
      </c>
      <c r="K45" s="5">
        <v>1527</v>
      </c>
      <c r="L45" s="5">
        <v>1358</v>
      </c>
      <c r="M45" s="5">
        <v>0</v>
      </c>
      <c r="N45" s="5">
        <v>3.5</v>
      </c>
      <c r="O45" s="5"/>
      <c r="P45" s="5"/>
      <c r="Q45" s="5">
        <v>1115.5</v>
      </c>
      <c r="R45" s="5">
        <v>806.5</v>
      </c>
      <c r="S45" s="6">
        <v>1127</v>
      </c>
      <c r="T45" s="5">
        <v>1060.5</v>
      </c>
      <c r="U45" s="5">
        <v>0</v>
      </c>
      <c r="V45" s="6">
        <v>0</v>
      </c>
      <c r="W45" s="6"/>
      <c r="X45" s="6"/>
      <c r="Y45" s="6"/>
      <c r="Z45" s="6"/>
      <c r="AA45" s="6"/>
      <c r="AB45" s="6"/>
      <c r="AC45" s="6">
        <v>708</v>
      </c>
      <c r="AD45" s="4">
        <f t="shared" ca="1" si="13"/>
        <v>3.5949623352165729</v>
      </c>
      <c r="AE45" s="4">
        <f t="shared" ca="1" si="14"/>
        <v>3.4159604519774009</v>
      </c>
      <c r="AF45" s="4">
        <f t="shared" ca="1" si="15"/>
        <v>4.9435028248587575E-3</v>
      </c>
      <c r="AG45" s="4">
        <f t="shared" ca="1" si="16"/>
        <v>0</v>
      </c>
      <c r="AH45" s="4">
        <f t="shared" ca="1" si="17"/>
        <v>0</v>
      </c>
      <c r="AI45" s="4">
        <f t="shared" ca="1" si="18"/>
        <v>0</v>
      </c>
      <c r="AJ45" s="4">
        <f t="shared" ca="1" si="19"/>
        <v>7.0158662900188329</v>
      </c>
      <c r="AK45" s="27">
        <f t="shared" ca="1" si="20"/>
        <v>0.92093926553672312</v>
      </c>
      <c r="AL45" s="27">
        <f t="shared" ca="1" si="21"/>
        <v>0.88932547478716439</v>
      </c>
      <c r="AM45" s="27" t="str">
        <f t="shared" ca="1" si="22"/>
        <v>-</v>
      </c>
      <c r="AN45" s="27" t="str">
        <f t="shared" ca="1" si="23"/>
        <v>-</v>
      </c>
      <c r="AO45" s="27">
        <f t="shared" ca="1" si="24"/>
        <v>0.72299417301658453</v>
      </c>
      <c r="AP45" s="27">
        <f t="shared" ca="1" si="25"/>
        <v>0.94099378881987583</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2150.25</v>
      </c>
      <c r="J46" s="5">
        <v>1307.75</v>
      </c>
      <c r="K46" s="5">
        <v>1468</v>
      </c>
      <c r="L46" s="5">
        <v>1019.5</v>
      </c>
      <c r="M46" s="5">
        <v>0</v>
      </c>
      <c r="N46" s="5">
        <v>0</v>
      </c>
      <c r="O46" s="5"/>
      <c r="P46" s="5"/>
      <c r="Q46" s="5">
        <v>2139</v>
      </c>
      <c r="R46" s="5">
        <v>930</v>
      </c>
      <c r="S46" s="6">
        <v>1426</v>
      </c>
      <c r="T46" s="5">
        <v>719.25</v>
      </c>
      <c r="U46" s="5">
        <v>0</v>
      </c>
      <c r="V46" s="6">
        <v>0</v>
      </c>
      <c r="W46" s="6"/>
      <c r="X46" s="6"/>
      <c r="Y46" s="6"/>
      <c r="Z46" s="6"/>
      <c r="AA46" s="6"/>
      <c r="AB46" s="6"/>
      <c r="AC46" s="6">
        <v>786</v>
      </c>
      <c r="AD46" s="4">
        <f t="shared" ca="1" si="13"/>
        <v>2.8470101781170483</v>
      </c>
      <c r="AE46" s="4">
        <f t="shared" ca="1" si="14"/>
        <v>2.212150127226463</v>
      </c>
      <c r="AF46" s="4">
        <f t="shared" ca="1" si="15"/>
        <v>0</v>
      </c>
      <c r="AG46" s="4">
        <f t="shared" ca="1" si="16"/>
        <v>0</v>
      </c>
      <c r="AH46" s="4">
        <f t="shared" ca="1" si="17"/>
        <v>0</v>
      </c>
      <c r="AI46" s="4">
        <f t="shared" ca="1" si="18"/>
        <v>0</v>
      </c>
      <c r="AJ46" s="4">
        <f t="shared" ca="1" si="19"/>
        <v>5.0591603053435117</v>
      </c>
      <c r="AK46" s="27">
        <f t="shared" ca="1" si="20"/>
        <v>0.60818509475642368</v>
      </c>
      <c r="AL46" s="27">
        <f t="shared" ca="1" si="21"/>
        <v>0.69448228882833785</v>
      </c>
      <c r="AM46" s="27" t="str">
        <f t="shared" ca="1" si="22"/>
        <v>-</v>
      </c>
      <c r="AN46" s="27" t="str">
        <f t="shared" ca="1" si="23"/>
        <v>-</v>
      </c>
      <c r="AO46" s="27">
        <f t="shared" ca="1" si="24"/>
        <v>0.43478260869565216</v>
      </c>
      <c r="AP46" s="27">
        <f t="shared" ca="1" si="25"/>
        <v>0.50438288920056096</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770.5</v>
      </c>
      <c r="J47" s="5">
        <v>842.5</v>
      </c>
      <c r="K47" s="5">
        <v>969.75</v>
      </c>
      <c r="L47" s="5">
        <v>930.25</v>
      </c>
      <c r="M47" s="5">
        <v>0</v>
      </c>
      <c r="N47" s="5">
        <v>0</v>
      </c>
      <c r="O47" s="5"/>
      <c r="P47" s="5"/>
      <c r="Q47" s="5">
        <v>690</v>
      </c>
      <c r="R47" s="5">
        <v>690</v>
      </c>
      <c r="S47" s="6">
        <v>356.5</v>
      </c>
      <c r="T47" s="5">
        <v>632.5</v>
      </c>
      <c r="U47" s="5">
        <v>0</v>
      </c>
      <c r="V47" s="6">
        <v>0</v>
      </c>
      <c r="W47" s="6"/>
      <c r="X47" s="6"/>
      <c r="Y47" s="6"/>
      <c r="Z47" s="6"/>
      <c r="AA47" s="6"/>
      <c r="AB47" s="6"/>
      <c r="AC47" s="6">
        <v>305</v>
      </c>
      <c r="AD47" s="4">
        <f t="shared" ca="1" si="13"/>
        <v>5.0245901639344259</v>
      </c>
      <c r="AE47" s="4">
        <f t="shared" ca="1" si="14"/>
        <v>5.1237704918032785</v>
      </c>
      <c r="AF47" s="4">
        <f t="shared" ca="1" si="15"/>
        <v>0</v>
      </c>
      <c r="AG47" s="4">
        <f t="shared" ca="1" si="16"/>
        <v>0</v>
      </c>
      <c r="AH47" s="4">
        <f t="shared" ca="1" si="17"/>
        <v>0</v>
      </c>
      <c r="AI47" s="4">
        <f t="shared" ca="1" si="18"/>
        <v>0</v>
      </c>
      <c r="AJ47" s="4">
        <f t="shared" ca="1" si="19"/>
        <v>10.148360655737704</v>
      </c>
      <c r="AK47" s="27">
        <f t="shared" ca="1" si="20"/>
        <v>1.0934458144062298</v>
      </c>
      <c r="AL47" s="27">
        <f t="shared" ca="1" si="21"/>
        <v>0.95926785253931424</v>
      </c>
      <c r="AM47" s="27" t="str">
        <f t="shared" ca="1" si="22"/>
        <v>-</v>
      </c>
      <c r="AN47" s="27" t="str">
        <f t="shared" ca="1" si="23"/>
        <v>-</v>
      </c>
      <c r="AO47" s="27">
        <f t="shared" ca="1" si="24"/>
        <v>1</v>
      </c>
      <c r="AP47" s="27">
        <f t="shared" ca="1" si="25"/>
        <v>1.7741935483870968</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1395.75</v>
      </c>
      <c r="J48" s="5">
        <v>1311</v>
      </c>
      <c r="K48" s="5">
        <v>1125.5</v>
      </c>
      <c r="L48" s="5">
        <v>1204.2666666666667</v>
      </c>
      <c r="M48" s="5">
        <v>0</v>
      </c>
      <c r="N48" s="5">
        <v>36</v>
      </c>
      <c r="O48" s="5"/>
      <c r="P48" s="5"/>
      <c r="Q48" s="5">
        <v>713</v>
      </c>
      <c r="R48" s="5">
        <v>713</v>
      </c>
      <c r="S48" s="6">
        <v>896</v>
      </c>
      <c r="T48" s="5">
        <v>916.13333333333333</v>
      </c>
      <c r="U48" s="5">
        <v>0</v>
      </c>
      <c r="V48" s="6">
        <v>0</v>
      </c>
      <c r="W48" s="6"/>
      <c r="X48" s="6"/>
      <c r="Y48" s="6"/>
      <c r="Z48" s="6"/>
      <c r="AA48" s="6"/>
      <c r="AB48" s="6"/>
      <c r="AC48" s="6">
        <v>611</v>
      </c>
      <c r="AD48" s="4">
        <f t="shared" ca="1" si="13"/>
        <v>3.3126022913256956</v>
      </c>
      <c r="AE48" s="4">
        <f t="shared" ca="1" si="14"/>
        <v>3.4703764320785599</v>
      </c>
      <c r="AF48" s="4">
        <f t="shared" ca="1" si="15"/>
        <v>5.8919803600654665E-2</v>
      </c>
      <c r="AG48" s="4">
        <f t="shared" ca="1" si="16"/>
        <v>0</v>
      </c>
      <c r="AH48" s="4">
        <f t="shared" ca="1" si="17"/>
        <v>0</v>
      </c>
      <c r="AI48" s="4">
        <f t="shared" ca="1" si="18"/>
        <v>0</v>
      </c>
      <c r="AJ48" s="4">
        <f t="shared" ca="1" si="19"/>
        <v>6.8418985270049095</v>
      </c>
      <c r="AK48" s="27">
        <f t="shared" ca="1" si="20"/>
        <v>0.939279957012359</v>
      </c>
      <c r="AL48" s="27">
        <f t="shared" ca="1" si="21"/>
        <v>1.0699837109432844</v>
      </c>
      <c r="AM48" s="27" t="str">
        <f t="shared" ca="1" si="22"/>
        <v>-</v>
      </c>
      <c r="AN48" s="27" t="str">
        <f t="shared" ca="1" si="23"/>
        <v>-</v>
      </c>
      <c r="AO48" s="27">
        <f t="shared" ca="1" si="24"/>
        <v>1</v>
      </c>
      <c r="AP48" s="27">
        <f t="shared" ca="1" si="25"/>
        <v>1.0224702380952382</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1854</v>
      </c>
      <c r="J49" s="5">
        <v>1634.75</v>
      </c>
      <c r="K49" s="5">
        <v>1468.5</v>
      </c>
      <c r="L49" s="5">
        <v>1464.5</v>
      </c>
      <c r="M49" s="5">
        <v>0</v>
      </c>
      <c r="N49" s="5">
        <v>0</v>
      </c>
      <c r="O49" s="5"/>
      <c r="P49" s="5"/>
      <c r="Q49" s="5">
        <v>1081</v>
      </c>
      <c r="R49" s="5">
        <v>945</v>
      </c>
      <c r="S49" s="6">
        <v>1161.5</v>
      </c>
      <c r="T49" s="5">
        <v>1150.5</v>
      </c>
      <c r="U49" s="5">
        <v>0</v>
      </c>
      <c r="V49" s="6">
        <v>0</v>
      </c>
      <c r="W49" s="6"/>
      <c r="X49" s="6"/>
      <c r="Y49" s="6"/>
      <c r="Z49" s="6"/>
      <c r="AA49" s="6"/>
      <c r="AB49" s="6"/>
      <c r="AC49" s="6">
        <v>856</v>
      </c>
      <c r="AD49" s="4">
        <f t="shared" ca="1" si="13"/>
        <v>3.0137266355140189</v>
      </c>
      <c r="AE49" s="4">
        <f t="shared" ca="1" si="14"/>
        <v>3.0549065420560746</v>
      </c>
      <c r="AF49" s="4">
        <f t="shared" ca="1" si="15"/>
        <v>0</v>
      </c>
      <c r="AG49" s="4">
        <f t="shared" ca="1" si="16"/>
        <v>0</v>
      </c>
      <c r="AH49" s="4">
        <f t="shared" ca="1" si="17"/>
        <v>0</v>
      </c>
      <c r="AI49" s="4">
        <f t="shared" ca="1" si="18"/>
        <v>0</v>
      </c>
      <c r="AJ49" s="4">
        <f t="shared" ca="1" si="19"/>
        <v>6.068633177570093</v>
      </c>
      <c r="AK49" s="27">
        <f t="shared" ca="1" si="20"/>
        <v>0.88174217907227614</v>
      </c>
      <c r="AL49" s="27">
        <f t="shared" ca="1" si="21"/>
        <v>0.99727613210759281</v>
      </c>
      <c r="AM49" s="27" t="str">
        <f t="shared" ca="1" si="22"/>
        <v>-</v>
      </c>
      <c r="AN49" s="27" t="str">
        <f t="shared" ca="1" si="23"/>
        <v>-</v>
      </c>
      <c r="AO49" s="27">
        <f t="shared" ca="1" si="24"/>
        <v>0.87419056429232189</v>
      </c>
      <c r="AP49" s="27">
        <f t="shared" ca="1" si="25"/>
        <v>0.99052948773138183</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1506.5</v>
      </c>
      <c r="J50" s="5">
        <v>1139</v>
      </c>
      <c r="K50" s="5">
        <v>1069.5</v>
      </c>
      <c r="L50" s="5">
        <v>876.25</v>
      </c>
      <c r="M50" s="5">
        <v>0</v>
      </c>
      <c r="N50" s="5">
        <v>0</v>
      </c>
      <c r="O50" s="5"/>
      <c r="P50" s="5"/>
      <c r="Q50" s="5">
        <v>724.5</v>
      </c>
      <c r="R50" s="5">
        <v>737</v>
      </c>
      <c r="S50" s="6">
        <v>920</v>
      </c>
      <c r="T50" s="5">
        <v>783.5</v>
      </c>
      <c r="U50" s="5">
        <v>0</v>
      </c>
      <c r="V50" s="6">
        <v>0</v>
      </c>
      <c r="W50" s="6"/>
      <c r="X50" s="6"/>
      <c r="Y50" s="6"/>
      <c r="Z50" s="6"/>
      <c r="AA50" s="6"/>
      <c r="AB50" s="6"/>
      <c r="AC50" s="6">
        <v>476</v>
      </c>
      <c r="AD50" s="4">
        <f t="shared" ca="1" si="13"/>
        <v>3.9411764705882355</v>
      </c>
      <c r="AE50" s="4">
        <f t="shared" ca="1" si="14"/>
        <v>3.4868697478991595</v>
      </c>
      <c r="AF50" s="4">
        <f t="shared" ca="1" si="15"/>
        <v>0</v>
      </c>
      <c r="AG50" s="4">
        <f t="shared" ca="1" si="16"/>
        <v>0</v>
      </c>
      <c r="AH50" s="4">
        <f t="shared" ca="1" si="17"/>
        <v>0</v>
      </c>
      <c r="AI50" s="4">
        <f t="shared" ca="1" si="18"/>
        <v>0</v>
      </c>
      <c r="AJ50" s="4">
        <f t="shared" ca="1" si="19"/>
        <v>7.4280462184873945</v>
      </c>
      <c r="AK50" s="27">
        <f t="shared" ca="1" si="20"/>
        <v>0.75605708596083643</v>
      </c>
      <c r="AL50" s="27">
        <f t="shared" ca="1" si="21"/>
        <v>0.81930808789153808</v>
      </c>
      <c r="AM50" s="27" t="str">
        <f t="shared" ca="1" si="22"/>
        <v>-</v>
      </c>
      <c r="AN50" s="27" t="str">
        <f t="shared" ca="1" si="23"/>
        <v>-</v>
      </c>
      <c r="AO50" s="27">
        <f t="shared" ca="1" si="24"/>
        <v>1.0172532781228434</v>
      </c>
      <c r="AP50" s="27">
        <f t="shared" ca="1" si="25"/>
        <v>0.85163043478260869</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1697</v>
      </c>
      <c r="J51" s="5">
        <v>1630</v>
      </c>
      <c r="K51" s="5">
        <v>1530</v>
      </c>
      <c r="L51" s="5">
        <v>1586</v>
      </c>
      <c r="M51" s="5">
        <v>0</v>
      </c>
      <c r="N51" s="5">
        <v>22.5</v>
      </c>
      <c r="O51" s="5"/>
      <c r="P51" s="5"/>
      <c r="Q51" s="5">
        <v>1115.5</v>
      </c>
      <c r="R51" s="5">
        <v>1035</v>
      </c>
      <c r="S51" s="6">
        <v>1150</v>
      </c>
      <c r="T51" s="5">
        <v>1239</v>
      </c>
      <c r="U51" s="5">
        <v>0</v>
      </c>
      <c r="V51" s="6">
        <v>0</v>
      </c>
      <c r="W51" s="6"/>
      <c r="X51" s="6"/>
      <c r="Y51" s="6"/>
      <c r="Z51" s="6"/>
      <c r="AA51" s="6"/>
      <c r="AB51" s="6"/>
      <c r="AC51" s="6">
        <v>843</v>
      </c>
      <c r="AD51" s="4">
        <f t="shared" ca="1" si="13"/>
        <v>3.1613285883748516</v>
      </c>
      <c r="AE51" s="4">
        <f t="shared" ca="1" si="14"/>
        <v>3.3511269276393834</v>
      </c>
      <c r="AF51" s="4">
        <f t="shared" ca="1" si="15"/>
        <v>2.6690391459074734E-2</v>
      </c>
      <c r="AG51" s="4">
        <f t="shared" ca="1" si="16"/>
        <v>0</v>
      </c>
      <c r="AH51" s="4">
        <f t="shared" ca="1" si="17"/>
        <v>0</v>
      </c>
      <c r="AI51" s="4">
        <f t="shared" ca="1" si="18"/>
        <v>0</v>
      </c>
      <c r="AJ51" s="4">
        <f t="shared" ca="1" si="19"/>
        <v>6.5391459074733094</v>
      </c>
      <c r="AK51" s="27">
        <f t="shared" ca="1" si="20"/>
        <v>0.96051856216853271</v>
      </c>
      <c r="AL51" s="27">
        <f t="shared" ca="1" si="21"/>
        <v>1.0366013071895426</v>
      </c>
      <c r="AM51" s="27" t="str">
        <f t="shared" ca="1" si="22"/>
        <v>-</v>
      </c>
      <c r="AN51" s="27" t="str">
        <f t="shared" ca="1" si="23"/>
        <v>-</v>
      </c>
      <c r="AO51" s="27">
        <f t="shared" ca="1" si="24"/>
        <v>0.92783505154639179</v>
      </c>
      <c r="AP51" s="27">
        <f t="shared" ca="1" si="25"/>
        <v>1.077391304347826</v>
      </c>
      <c r="AQ51" s="27" t="str">
        <f t="shared" ca="1" si="26"/>
        <v>-</v>
      </c>
      <c r="AR51" s="27" t="str">
        <f t="shared" ca="1" si="27"/>
        <v>-</v>
      </c>
      <c r="AS51" s="27" t="str">
        <f t="shared" ca="1" si="28"/>
        <v>-</v>
      </c>
      <c r="AT51" s="27" t="str">
        <f t="shared" ca="1" si="29"/>
        <v>-</v>
      </c>
    </row>
    <row r="52" spans="1:46" ht="29" x14ac:dyDescent="0.35">
      <c r="A52" t="str" cm="1">
        <f t="array" aca="1" ref="A52" ca="1">INDIRECT("D" &amp; ROW())&amp;INDIRECT("F" &amp; ROW())</f>
        <v>RL403PAU</v>
      </c>
      <c r="D52" s="55" t="str">
        <f t="shared" si="30"/>
        <v>RL403</v>
      </c>
      <c r="E52" s="74" t="s">
        <v>375</v>
      </c>
      <c r="F52" s="25" t="s">
        <v>8750</v>
      </c>
      <c r="G52" s="2" t="s">
        <v>14219</v>
      </c>
      <c r="H52" s="57"/>
      <c r="I52" s="3">
        <v>914.25</v>
      </c>
      <c r="J52" s="5">
        <v>800.25</v>
      </c>
      <c r="K52" s="5">
        <v>475</v>
      </c>
      <c r="L52" s="5">
        <v>371.5</v>
      </c>
      <c r="M52" s="5">
        <v>0</v>
      </c>
      <c r="N52" s="5">
        <v>0</v>
      </c>
      <c r="O52" s="5"/>
      <c r="P52" s="5"/>
      <c r="Q52" s="5">
        <v>1320</v>
      </c>
      <c r="R52" s="5">
        <v>793.5</v>
      </c>
      <c r="S52" s="6">
        <v>392</v>
      </c>
      <c r="T52" s="5">
        <v>302</v>
      </c>
      <c r="U52" s="5">
        <v>0</v>
      </c>
      <c r="V52" s="6">
        <v>0</v>
      </c>
      <c r="W52" s="6"/>
      <c r="X52" s="6"/>
      <c r="Y52" s="6"/>
      <c r="Z52" s="6"/>
      <c r="AA52" s="6"/>
      <c r="AB52" s="6"/>
      <c r="AC52" s="6">
        <v>404</v>
      </c>
      <c r="AD52" s="4">
        <f t="shared" ca="1" si="13"/>
        <v>3.9449257425742572</v>
      </c>
      <c r="AE52" s="4">
        <f t="shared" ca="1" si="14"/>
        <v>1.6670792079207921</v>
      </c>
      <c r="AF52" s="4">
        <f t="shared" ca="1" si="15"/>
        <v>0</v>
      </c>
      <c r="AG52" s="4">
        <f t="shared" ca="1" si="16"/>
        <v>0</v>
      </c>
      <c r="AH52" s="4">
        <f t="shared" ca="1" si="17"/>
        <v>0</v>
      </c>
      <c r="AI52" s="4">
        <f t="shared" ca="1" si="18"/>
        <v>0</v>
      </c>
      <c r="AJ52" s="4">
        <f t="shared" ca="1" si="19"/>
        <v>5.6120049504950495</v>
      </c>
      <c r="AK52" s="27">
        <f t="shared" ca="1" si="20"/>
        <v>0.87530762920426575</v>
      </c>
      <c r="AL52" s="27">
        <f t="shared" ca="1" si="21"/>
        <v>0.78210526315789475</v>
      </c>
      <c r="AM52" s="27" t="str">
        <f t="shared" ca="1" si="22"/>
        <v>-</v>
      </c>
      <c r="AN52" s="27" t="str">
        <f t="shared" ca="1" si="23"/>
        <v>-</v>
      </c>
      <c r="AO52" s="27">
        <f t="shared" ca="1" si="24"/>
        <v>0.60113636363636369</v>
      </c>
      <c r="AP52" s="27">
        <f t="shared" ca="1" si="25"/>
        <v>0.77040816326530615</v>
      </c>
      <c r="AQ52" s="27" t="str">
        <f t="shared" ca="1" si="26"/>
        <v>-</v>
      </c>
      <c r="AR52" s="27" t="str">
        <f t="shared" ca="1" si="27"/>
        <v>-</v>
      </c>
      <c r="AS52" s="27" t="str">
        <f t="shared" ca="1" si="28"/>
        <v>-</v>
      </c>
      <c r="AT52" s="27" t="str">
        <f t="shared" ca="1" si="29"/>
        <v>-</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163</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RL403PAU</v>
      </c>
      <c r="B43" s="65" t="str">
        <f ca="1">IF('Trust - Frontsheet'!A52="","",'Trust - Frontsheet'!D52)</f>
        <v>RL403</v>
      </c>
      <c r="C43" s="65" t="str">
        <f ca="1">IF(VLOOKUP(A43,'Trust - Frontsheet'!$A$16:$AC$215,5,0)="","",VLOOKUP(A43,'Trust - Frontsheet'!$A$16:$AC$216,5,0))</f>
        <v>NEW CROSS HOSPITAL</v>
      </c>
      <c r="D43" s="65" t="str">
        <f ca="1">IF(VLOOKUP(A43,'Trust - Frontsheet'!$A$16:$AC$215,6,0)="","",VLOOKUP(A43,'Trust - Frontsheet'!$A$16:$AC$216,6,0))</f>
        <v>PAU</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 ca="1">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5</v>
      </c>
      <c r="F11" s="70" cm="1">
        <f t="array" aca="1" ref="F11" ca="1">SUM(--(LEN(F14:F213)&gt;0))</f>
        <v>17</v>
      </c>
      <c r="G11" s="70" cm="1">
        <f t="array" aca="1" ref="G11" ca="1">SUM(--(LEN(G14:G213)&gt;0))</f>
        <v>1</v>
      </c>
      <c r="H11" s="70" cm="1">
        <f t="array" aca="1" ref="H11" ca="1">SUM(--(LEN(H14:H213)&gt;0))</f>
        <v>0</v>
      </c>
      <c r="I11" s="70" cm="1">
        <f t="array" aca="1" ref="I11" ca="1">SUM(--(LEN(I14:I213)&gt;0))</f>
        <v>8</v>
      </c>
      <c r="J11" s="70" cm="1">
        <f t="array" aca="1" ref="J11" ca="1">SUM(--(LEN(J14:J213)&gt;0))</f>
        <v>11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Non-Registered Nurses/Midwives Avg Day Fill rate &gt; 100%</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Registered Nurses/Midwives Avg Night Fill rate &gt; 100%</v>
      </c>
      <c r="J39" s="66" t="str">
        <f ca="1">IF(A39="","",IF(AND(ISNUMBER('Trust - Frontsheet'!AP41),'Trust - Frontsheet'!AP41&gt;1),"Non-Registered Nurses/Midwives Avg Night Fill rate &gt;100%",""))</f>
        <v>Non-Registered Nurses/Midwives Avg Night Fill rate &gt;100%</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Non-Registered Nurses/Midwives Avg Day Fill rate &gt; 100%</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Registered Nurses/Midwives Avg Night Fill rate &gt; 100%</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Non-Registered Nurses/Midwives Avg Day Fill rate &gt; 100%</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Non-Registered Nurses/Midwives Avg Night Fill rate &gt;100%</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RL403PAU</v>
      </c>
      <c r="B50" s="66" t="str">
        <f ca="1">IF('Trust - Frontsheet'!A52="","",'Trust - Frontsheet'!D52)</f>
        <v>RL403</v>
      </c>
      <c r="C50" s="66" t="str">
        <f ca="1">IF(VLOOKUP(A50,'Trust - Frontsheet'!$A$16:$AC$215,5,0)="","",VLOOKUP(A50,'Trust - Frontsheet'!$A$16:$AC$216,5,0))</f>
        <v>NEW CROSS HOSPITAL</v>
      </c>
      <c r="D50" s="66" t="str">
        <f ca="1">IF(VLOOKUP(A50,'Trust - Frontsheet'!$A$16:$AC$215,6,0)="","",VLOOKUP(A50,'Trust - Frontsheet'!$A$16:$AC$216,6,0))</f>
        <v>PAU</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2023-06-12T13:15:32Z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